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85" windowWidth="19320" windowHeight="3990" activeTab="0"/>
  </bookViews>
  <sheets>
    <sheet name="PLANILHA ORÇAMENTÁRIA" sheetId="1" r:id="rId1"/>
    <sheet name="CRONOGRAMA FÍSICO-FINANCEIRO" sheetId="2" r:id="rId2"/>
    <sheet name="MEMÓRIA DE CÁLCULO" sheetId="3" r:id="rId3"/>
    <sheet name="COMPOSIÇÃO DO BDI" sheetId="4" r:id="rId4"/>
    <sheet name="RELAÇÃO DE RUAS E SERVIÇOS" sheetId="5" r:id="rId5"/>
  </sheets>
  <externalReferences>
    <externalReference r:id="rId8"/>
  </externalReferences>
  <definedNames>
    <definedName name="_xlfn.IFERROR" hidden="1">#NAME?</definedName>
    <definedName name="_xlnm.Print_Area" localSheetId="3">'COMPOSIÇÃO DO BDI'!$A$1:$H$62</definedName>
    <definedName name="_xlnm.Print_Area" localSheetId="1">'CRONOGRAMA FÍSICO-FINANCEIRO'!$A$1:$K$48</definedName>
    <definedName name="_xlnm.Print_Area" localSheetId="2">'MEMÓRIA DE CÁLCULO'!$A$1:$H$85</definedName>
    <definedName name="_xlnm.Print_Area" localSheetId="0">'PLANILHA ORÇAMENTÁRIA'!$A$1:$H$97</definedName>
    <definedName name="_xlnm.Print_Area" localSheetId="4">'RELAÇÃO DE RUAS E SERVIÇOS'!$A$1:$M$54</definedName>
    <definedName name="_xlnm.Print_Titles" localSheetId="2">'MEMÓRIA DE CÁLCULO'!$1:$15</definedName>
    <definedName name="_xlnm.Print_Titles" localSheetId="0">'PLANILHA ORÇAMENTÁRIA'!$1:$18</definedName>
    <definedName name="_xlnm.Print_Titles" localSheetId="4">'RELAÇÃO DE RUAS E SERVIÇOS'!$1:$19</definedName>
  </definedNames>
  <calcPr fullCalcOnLoad="1"/>
</workbook>
</file>

<file path=xl/sharedStrings.xml><?xml version="1.0" encoding="utf-8"?>
<sst xmlns="http://schemas.openxmlformats.org/spreadsheetml/2006/main" count="502" uniqueCount="244">
  <si>
    <t>ITEM</t>
  </si>
  <si>
    <t>DESCRIÇÃO</t>
  </si>
  <si>
    <t>QUANTIDADE</t>
  </si>
  <si>
    <t>UNIDADE</t>
  </si>
  <si>
    <t>CÓDIGO</t>
  </si>
  <si>
    <t>DIRETA</t>
  </si>
  <si>
    <t>INDIRETA</t>
  </si>
  <si>
    <t>(    )</t>
  </si>
  <si>
    <t>PREÇO TOTAL</t>
  </si>
  <si>
    <t xml:space="preserve">FORMA DE EXECUÇÃO: </t>
  </si>
  <si>
    <t>M2</t>
  </si>
  <si>
    <t>1.1</t>
  </si>
  <si>
    <t>IIO-001</t>
  </si>
  <si>
    <t>IIO-PLA-005</t>
  </si>
  <si>
    <t>2.1</t>
  </si>
  <si>
    <t>2.2</t>
  </si>
  <si>
    <t>2.3</t>
  </si>
  <si>
    <t>M3</t>
  </si>
  <si>
    <t>M</t>
  </si>
  <si>
    <t>TOTAL GERAL DA OBRA</t>
  </si>
  <si>
    <t>( X )</t>
  </si>
  <si>
    <t>INSTALAÇÕES INICIAIS</t>
  </si>
  <si>
    <t>UNID</t>
  </si>
  <si>
    <t>TER-API-005</t>
  </si>
  <si>
    <t>APILOAMENTO DE FUNDO DE VALAS COM SOQUETE</t>
  </si>
  <si>
    <t>TER-001</t>
  </si>
  <si>
    <t>Engenheiro responsável técnico pela elaboração da planilha</t>
  </si>
  <si>
    <t>3.1</t>
  </si>
  <si>
    <t>DRE-001</t>
  </si>
  <si>
    <t>4.1</t>
  </si>
  <si>
    <t>UNID.</t>
  </si>
  <si>
    <t>PAVIMENTAÇÃO</t>
  </si>
  <si>
    <t>OBR-001</t>
  </si>
  <si>
    <t>OBR-VIA-125</t>
  </si>
  <si>
    <t>3.3</t>
  </si>
  <si>
    <t>CREAMG Nº56.477/D</t>
  </si>
  <si>
    <t>A N E X O   I</t>
  </si>
  <si>
    <t>URB-RAM-005</t>
  </si>
  <si>
    <t>TOTAL</t>
  </si>
  <si>
    <t>DRENAGEM PLUVIAL</t>
  </si>
  <si>
    <t>URB-MFC-005</t>
  </si>
  <si>
    <t>MEIO-FIO DE CONCRETO PRÉ-MOLDADO TIPO A - (12 X 16,7 X 35) CM</t>
  </si>
  <si>
    <t>DRE-SAR-005</t>
  </si>
  <si>
    <t>URBANIZAÇÃO E OBRAS COMPLEMENTARES</t>
  </si>
  <si>
    <t>5.1</t>
  </si>
  <si>
    <t>URB-001</t>
  </si>
  <si>
    <t>MOB-DES-020</t>
  </si>
  <si>
    <t>OBR-VIA-145</t>
  </si>
  <si>
    <t>EXECUÇÃO DE BASE DE SOLO ESTABILIZADO GRANULOMETRICAMENTE SEM MISTURA COM PROCTOR INTERMEDIÁRIO, INCLUINDO ESCAVAÇÃO, CARGA, DESCARGA, ESPALHAMENTO E COMPACTAÇÃO DO MATERIAL, EXCLUSIVE AQUISIÇÃO E TRANSPORTE DO MATERIAL</t>
  </si>
  <si>
    <t>OBR-VIA-015</t>
  </si>
  <si>
    <t>TXKM</t>
  </si>
  <si>
    <t xml:space="preserve">RAMPA PARA ACESSO DE DEFICIENTE, EM CONCRETO SIMPLES FCK = 25 MPA, DESEMPENADA, COM PINTURA INDICATIVA, 02 DEMÃOS 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</si>
  <si>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</si>
  <si>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</si>
  <si>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</si>
  <si>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</si>
  <si>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</si>
  <si>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</si>
  <si>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</si>
  <si>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</si>
  <si>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</si>
  <si>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</si>
  <si>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</si>
  <si>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</si>
  <si>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Observações:</t>
  </si>
  <si>
    <t>CRONOGRAMA FÍSICO-FINANCEIRO</t>
  </si>
  <si>
    <t>PLANILHA ORÇAMENTÁRIA DE CUSTOS</t>
  </si>
  <si>
    <t xml:space="preserve"> TER-ESC-055</t>
  </si>
  <si>
    <t>ESCAVAÇÃO MECÂNICA DE VALAS COM DESCARGA LATERAL H &lt;= 1,50 M</t>
  </si>
  <si>
    <t>TER-REA-010</t>
  </si>
  <si>
    <t>REATERRO COMPACTADO DE VALA COM EQUIPAMENTO PLACA VIBRATÓRIA</t>
  </si>
  <si>
    <t>DRE-TUB-040</t>
  </si>
  <si>
    <t>FORNECIMENTO, ASSENTAMENTO E REJUNTAMENTO DE TUBO DE CONCRETO SIMPLES PS1 D = 300 MM</t>
  </si>
  <si>
    <t>HID-CXS-175</t>
  </si>
  <si>
    <t>CAIXA ALVENARIA 40 X 40 X 80 CM, TAMPA EM GRELHA DE AÇO-PASSAGEM, INCLUSIVE ESCAVAÇÃO, REATERRO E BOTA-FORA</t>
  </si>
  <si>
    <t>5.2</t>
  </si>
  <si>
    <t>5.3</t>
  </si>
  <si>
    <t>OBR-VIA-180</t>
  </si>
  <si>
    <t>OBR-VIA-405</t>
  </si>
  <si>
    <t>TRANSPORTE DE PMF/CBUQ PARA CONSERVAÇÃO DMT ACIMA DE 50 KM</t>
  </si>
  <si>
    <t>M3XKM</t>
  </si>
  <si>
    <t>OBR-VIA-160</t>
  </si>
  <si>
    <t>OBR-VIA-165</t>
  </si>
  <si>
    <t>OBR-VIA-435</t>
  </si>
  <si>
    <t>TRANSPORTE DE MATERIAL DE QUALQUER NATUREZA DMT ACIMA DE 50 KM (CM-30 + RR2-C)</t>
  </si>
  <si>
    <t>3.2</t>
  </si>
  <si>
    <t xml:space="preserve">EXECUÇÃO DE CONCRETO BETUMINOSO USINADO A QUENTE (CBUQ) COM MATERIAL BETUMINOSO, INCLUINDO FORNECIMENTO DOS AGREGADOS E TRANSPORTE DO MATERIAL BETUMINOSO DENTRO DO CANTEIRO DE OBRAS, INCLUINDO TRANSPORTE DO MATERIAL BETUMINOSO E AGREGADOS ATÉ A USINA </t>
  </si>
  <si>
    <t>-</t>
  </si>
  <si>
    <t>OBR-VIA-345</t>
  </si>
  <si>
    <t>TRANSPORTE DE AGREGADO (CASCALHO) DMT DE 0 A 10 KM (PARA EXECUÇÃO DA BASE)</t>
  </si>
  <si>
    <t>ESCAVAÇÃO E CARGA COM TRATOR E CARREGADEIRA DE MATERIAL DE 1ª CATEGORIA (MATERIAL DE JAZIDA PARA EXECUÇÃO DE BASE)</t>
  </si>
  <si>
    <t>TRABALHOS EM TERRA - DRENAGEM PLUVIAL</t>
  </si>
  <si>
    <t>4.2</t>
  </si>
  <si>
    <t>EXECUÇÃO DE PINTURA DE LIGAÇÃO COM MATERIAL BETUMINOSO, INCLUINDO FORNECIMENTO E TRANSPORTE DO MATERIAL BETUMINOSO DENTRO DO CANTEIRO DE OBRAS, EXCLUSIVE TRANSPORTE DO MATERIAL BETUMINOSO ATÉ A OBRA</t>
  </si>
  <si>
    <t>CONSTRUÇÃO DE RODOVIAS E FERROVIAS</t>
  </si>
  <si>
    <t>EQUIPAMENTOS</t>
  </si>
  <si>
    <t>INCIDÊNCIA</t>
  </si>
  <si>
    <t>CUSTO DIRETO</t>
  </si>
  <si>
    <t>CD</t>
  </si>
  <si>
    <t>ADMINISTRAÇÃO CENTRAL</t>
  </si>
  <si>
    <t>AC</t>
  </si>
  <si>
    <t>LUCRO</t>
  </si>
  <si>
    <t>L</t>
  </si>
  <si>
    <t>DESPESAS FINANCEIRAS</t>
  </si>
  <si>
    <t>DF</t>
  </si>
  <si>
    <t>SEGUROS, GARANTIAS E RISCO</t>
  </si>
  <si>
    <t>SEGUROS + GARANTIAS</t>
  </si>
  <si>
    <t>S</t>
  </si>
  <si>
    <t>RISCO(*)</t>
  </si>
  <si>
    <t>R</t>
  </si>
  <si>
    <t>TRIBUTOS</t>
  </si>
  <si>
    <t>I</t>
  </si>
  <si>
    <t>PV</t>
  </si>
  <si>
    <t>ISS</t>
  </si>
  <si>
    <t>PIS</t>
  </si>
  <si>
    <t>COFINS</t>
  </si>
  <si>
    <t>CPRB</t>
  </si>
  <si>
    <t>INSS</t>
  </si>
  <si>
    <t>FÓRMULA DO BDI</t>
  </si>
  <si>
    <t>BDI      =</t>
  </si>
  <si>
    <t>(1 + (AC + S + G + R)) x (1 + DF) x  (1 + L)</t>
  </si>
  <si>
    <t>(1 - (I + CPRB))</t>
  </si>
  <si>
    <t>BDI(NUMERADOR)</t>
  </si>
  <si>
    <t>BDI(DENOMINADOR)</t>
  </si>
  <si>
    <t>DEM-PAV-005</t>
  </si>
  <si>
    <t>DEMOLIÇÃO DE PAVIMENTAÇÃO COM PRÉ-MOLDADO DE CONCRETO</t>
  </si>
  <si>
    <t>SERVIÇO A SER EXECUTADO PELO CONVENENTE</t>
  </si>
  <si>
    <t>OBR-VIA-066</t>
  </si>
  <si>
    <t>CARGA, TRANSPORTE E DESCARGA DE MATERIAL DE 1ª CATEGORIA, COM CAMINHÃO DMT 1.800 A 2.000 M</t>
  </si>
  <si>
    <t>DEM-MFC-005</t>
  </si>
  <si>
    <t>REMOÇÃO DE MEIO-FIO PRÉ-MOLDADO DE CONCRETO INCLUSIVE CARGA</t>
  </si>
  <si>
    <t>SARJETA 40 X 5 CM, I = 3 %</t>
  </si>
  <si>
    <t>PAVIMENTAÇÃO EM CBUQ INCLUSIVE BASE ESTABILIZADA</t>
  </si>
  <si>
    <t>EXECUÇÃO DE IMPRIMAÇÃO COM MATERIAL BETUMINOSO, INCLUINDO FORNECIMENTO E TRANSPORTE DO MATERIAL BETUMINOSO DENTRO DO CANTEIRO DE OBRAS, EXCLUSIVE TRANSPORTE DO MATERIAL BETUMINOSO ATÉ A OBRA</t>
  </si>
  <si>
    <t>4.3</t>
  </si>
  <si>
    <t>4.4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</si>
  <si>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</si>
  <si>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</si>
  <si>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</si>
  <si>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</si>
  <si>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</si>
  <si>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</si>
  <si>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</si>
  <si>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</si>
  <si>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LOCALIZAÇÃO</t>
  </si>
  <si>
    <t>SARJETA</t>
  </si>
  <si>
    <t>SERVIÇOS</t>
  </si>
  <si>
    <t>MEIO-FIO</t>
  </si>
  <si>
    <t>(M2)</t>
  </si>
  <si>
    <t>(ML)</t>
  </si>
  <si>
    <t>SUBTERRÂNEA</t>
  </si>
  <si>
    <t>Ø300MM</t>
  </si>
  <si>
    <t>CAIXAS DE</t>
  </si>
  <si>
    <t>CAPTAÇÃO</t>
  </si>
  <si>
    <t>(UNID.)</t>
  </si>
  <si>
    <t>MEMÓRIA DE CÁLCULO</t>
  </si>
  <si>
    <t>=((ITEM 5.1.5 * 0,0012)+ (ITEM 5.1.6 * 0,0005)) * 100,00</t>
  </si>
  <si>
    <t>=(ITEM 5.1.2) * 10,00</t>
  </si>
  <si>
    <t>=(ITEM 5.1.5) * 0,15 * 1,30</t>
  </si>
  <si>
    <t xml:space="preserve">VER LEVANTAMENTO (FERRAMENTA AUTOCAD) NO PROJETO CIVIL </t>
  </si>
  <si>
    <t>= ITEM 5.1.1</t>
  </si>
  <si>
    <t>=(ITEM 5.1.5) * 0,04 * 100,00</t>
  </si>
  <si>
    <t>=(ITEM 5.1.5) * 0,04</t>
  </si>
  <si>
    <t>DEMOLIÇÕES, RETIRADAS E BOTA-FORA</t>
  </si>
  <si>
    <t>SERVIÇO A SER EXECUTADO PELO CONTRATANTE</t>
  </si>
  <si>
    <t>RUA ALZIRA RESENDE</t>
  </si>
  <si>
    <t>DIMENSÕES</t>
  </si>
  <si>
    <t>COMPRIMENTO</t>
  </si>
  <si>
    <t>(M)</t>
  </si>
  <si>
    <t>LARGURA MÉDIA</t>
  </si>
  <si>
    <t>RUA PEDRO BARBOSA DE SOUZA</t>
  </si>
  <si>
    <t>LOCAL: BAIRRO SOBRADINHO - SÃO THOMÉ DAS LETRAS-MG</t>
  </si>
  <si>
    <t>A N E X O   I I</t>
  </si>
  <si>
    <t>A N E X O   III  - COMPOSIÇÃO DO BDI</t>
  </si>
  <si>
    <t xml:space="preserve">A N E X O   I V </t>
  </si>
  <si>
    <t>(ISS = 4%)</t>
  </si>
  <si>
    <t>PREÇO UNITÁRIO S/BDI</t>
  </si>
  <si>
    <t>PREÇO UNITÁRIO C/BDI</t>
  </si>
  <si>
    <t>BDI</t>
  </si>
  <si>
    <t>A N E X O   V   -   RELAÇÃO DE RUAS E SERVIÇOS</t>
  </si>
  <si>
    <t>%</t>
  </si>
  <si>
    <t>PRAZO DE EXECUÇÃO: 05 MESES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</si>
  <si>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</t>
  </si>
  <si>
    <t>OBR-VIA-215</t>
  </si>
  <si>
    <t>SERVIÇOS COMPLEMENTARES</t>
  </si>
  <si>
    <t>BDI (CONFORME ACÓRDÃO Nº 2622/13 e LEI Nº 13.161 DE 31/08/15)</t>
  </si>
  <si>
    <t>DEMONSTRATIVO DO BDI COM DESONERAÇÃO</t>
  </si>
  <si>
    <t>CALÇAMENTO</t>
  </si>
  <si>
    <t>SARJETA TIPO 1 - 50 X 5 CM, I = 3 %, PADRÃO DEER-MG</t>
  </si>
  <si>
    <t>CALÇAMENTO EM BLOCOS PRÉ-MOLDADOS DE CONCRETO SEXTAVADOS</t>
  </si>
  <si>
    <t>SINALIZAÇÃO</t>
  </si>
  <si>
    <t>6.1</t>
  </si>
  <si>
    <t>SARJETA TIPO 1 - 30 X 5 CM, I = 3 %, PADRÃO DEER-MG</t>
  </si>
  <si>
    <t>CONVENENTE: SÃO THOMÉ DAS LETRAS-MG</t>
  </si>
  <si>
    <t>OBJETO: CALÇAMENTO DE VIAS URBANAS</t>
  </si>
  <si>
    <t>CONVÊNIO SEGOV</t>
  </si>
  <si>
    <t>EXECUÇÃO DE CALÇAMENTO EM BLOQUETE - E = 8 CM - FCK = 35MPA, INCLUINDO FORNECIMENTO E TRANSPORTE DE TODOS OS MATERIAIS, COLCHÃO DE ASSENTAMENTO E = 6 CM</t>
  </si>
  <si>
    <t>SARJETAS</t>
  </si>
  <si>
    <t>TRAVAMENTO</t>
  </si>
  <si>
    <t>RUA DJANIRA REZENDE</t>
  </si>
  <si>
    <t>RUA A</t>
  </si>
  <si>
    <t>RUA 3</t>
  </si>
  <si>
    <t>RUA B</t>
  </si>
  <si>
    <t>RUA C</t>
  </si>
  <si>
    <t>RUA BENTO LEITE</t>
  </si>
  <si>
    <t>RUA PROJETADA 02</t>
  </si>
  <si>
    <t>TRAVAMENTO UTILIZANDO MEIO-FIO DE CONCRETO PRÉ-MOLDADO TIPO A - (12 X 16,7 X 35) CM, INCLUSIVE ESCAVAÇÃO E REATERRO</t>
  </si>
  <si>
    <t>VER LEVANTAMENTO PROJETO CIVIL (ANEXO VI) E RELAÇÃO DE RUAS E SERVIÇOS (ANEXO V)</t>
  </si>
  <si>
    <t>VER LEVANTAMENTO (UTILIZANDO FERRAMENTA AUTOCAD) PROJETO CIVIL (ANEXO VI) E RELAÇÃO DE RUAS E SERVIÇOS (ANEXO V)</t>
  </si>
  <si>
    <t>RO-41842</t>
  </si>
  <si>
    <t>PLACA DE AÇO CARBONO COM PELÍCULA REFLETIVA GRAU TÉCNICO TIPO I DA ABNT - PLACA OCTOGONAL (EXECUÇÃO, INCLUINDO FORNECIMENTO E TRANSPORTE DE TODOS OS MATERIAIS, INCLUSIVE POSTE DE SUSTENTAÇÃO)</t>
  </si>
  <si>
    <t>RO-42193</t>
  </si>
  <si>
    <t>OBR-VIA-260</t>
  </si>
  <si>
    <t>LINHAS DE RESINA ACRILICA 0,6MM COM LARGURA &gt; 0,30M (EXECUÇÃO, INCLUSIVE PRÉ-MARCAÇÃO, FORNECIMENTO E TRANSPORTE DE TODOS OS MATERIAIS)</t>
  </si>
  <si>
    <t>PLACA DE AÇO CARBONO COM PELÍCULA REFLETIVA GRAU TÉCNICO TIPO I DA ABNT - PLACA RETANGULAR (EXECUÇÃO, INCLUINDO FORNECIMENTO E TRANSPORTE DE TODOS OS MATERIAIS, INCLUSIVE POSTE DE SUSTENTAÇÃO)</t>
  </si>
  <si>
    <t>RUA CECÍLIA ETERVINA LEITE</t>
  </si>
  <si>
    <t>RUA JOSÉ DE OLIVEIRA</t>
  </si>
  <si>
    <t>MOBILIZAÇÃO E DESMOBILIZAÇÃO</t>
  </si>
  <si>
    <t>SUB-TOTAL DA OBRA</t>
  </si>
  <si>
    <t>MOBILIZAÇÃO E DESMOBILIZAÇÃO DE EQUIPAMENTOS</t>
  </si>
  <si>
    <t>REGULARIZAÇÃO DO SUB-LEITO (PROCTOR NORMAL)</t>
  </si>
  <si>
    <t>IMPORTANTE: Todos os levantamentos de áreas foram obtidos através da utilização de ferramenta do AUTOCAD. As larguras médias foram encontradas através</t>
  </si>
  <si>
    <t>da divisão da área total obtida pelo comprimento da via.</t>
  </si>
  <si>
    <t>MEIO-FIO DE CONCRETO PRÉ-MOLDADO TIPO A - (12 X 16,7 X 35) CM, INCLUSIVE ESCAVAÇÃO E REATERRO</t>
  </si>
  <si>
    <t>MEIO-FIOS</t>
  </si>
  <si>
    <t>=(((5,92+5,97+5,30+5,30+5,30+5,00+5,00+5,96+5,96+4,80+4,80+4,90+4,43+4,90+3,20+3,20+4,20+6,00+5,70)/2)*4)+(((5,92+5,97+5,30+5,30+5,30+5,00+5,00+5,96+5,96+4,80+4,80+4,90+4,43+4,90+3,20+3,20+4,20+6,00+5,70)/2)*0,30)</t>
  </si>
  <si>
    <t>=((0,35*0,35)/2)*8*13</t>
  </si>
  <si>
    <t>=0,45*0,85*19</t>
  </si>
  <si>
    <t>DEMOLIÇÕES</t>
  </si>
  <si>
    <t>PAVIMENTO EXISTENTE</t>
  </si>
  <si>
    <t>DEM-PIS-070</t>
  </si>
  <si>
    <t>DEMOLIÇÃO DE REVESTIMENTO ASFÁLTICO COM EQUIPAMENTO PNEUMÁTICO, INCLUSIVE AFASTAMENTO</t>
  </si>
  <si>
    <t>VALOR DO INVESTIMENTO: R$491.760,42</t>
  </si>
  <si>
    <t>TIMBRADO EMPRESA LICITANTE</t>
  </si>
  <si>
    <t>ENDEREÇO COMPLETO</t>
  </si>
  <si>
    <t>CNPJ</t>
  </si>
  <si>
    <t>TELEFONE E E-MAIL</t>
  </si>
  <si>
    <t>REFERÊNCIA: PROPOSTA LICITANTE COM DESONERAÇÃO</t>
  </si>
  <si>
    <t>DATA: XX/XX/20XX</t>
  </si>
  <si>
    <t>XXXXXXXXXXXX</t>
  </si>
  <si>
    <t>CREAMG NºXXXXXXXX</t>
  </si>
  <si>
    <t>R. T. Empresa licitante</t>
  </si>
  <si>
    <t>XXXXXXXXXXXXXXX</t>
  </si>
  <si>
    <t>Representante legal da empresa licitante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</si>
</sst>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&quot;Ativado&quot;;&quot;Ativado&quot;;&quot;Desativado&quot;"/>
    <numFmt numFmtId="184" formatCode="mmmm/yy"/>
    <numFmt numFmtId="185" formatCode="00\º\ &quot;MÊS&quot;"/>
    <numFmt numFmtId="186" formatCode="00"/>
    <numFmt numFmtId="187" formatCode="0.0%"/>
  </numFmts>
  <fonts count="6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51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43" fontId="23" fillId="0" borderId="0" xfId="54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10" fontId="24" fillId="0" borderId="14" xfId="52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2" fontId="25" fillId="0" borderId="19" xfId="54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20" xfId="0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2" fontId="27" fillId="0" borderId="21" xfId="54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3" fontId="25" fillId="0" borderId="0" xfId="54" applyFont="1" applyAlignment="1">
      <alignment/>
    </xf>
    <xf numFmtId="0" fontId="25" fillId="0" borderId="20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2" fontId="25" fillId="0" borderId="21" xfId="54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3" fontId="27" fillId="0" borderId="21" xfId="54" applyFont="1" applyBorder="1" applyAlignment="1">
      <alignment horizontal="center" vertical="center" wrapText="1"/>
    </xf>
    <xf numFmtId="4" fontId="28" fillId="0" borderId="0" xfId="0" applyNumberFormat="1" applyFont="1" applyAlignment="1">
      <alignment/>
    </xf>
    <xf numFmtId="0" fontId="27" fillId="0" borderId="0" xfId="0" applyFont="1" applyAlignment="1">
      <alignment/>
    </xf>
    <xf numFmtId="43" fontId="28" fillId="0" borderId="0" xfId="54" applyFont="1" applyAlignment="1">
      <alignment/>
    </xf>
    <xf numFmtId="43" fontId="28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3" fontId="27" fillId="0" borderId="0" xfId="54" applyFont="1" applyBorder="1" applyAlignment="1">
      <alignment horizontal="left" vertical="center" wrapText="1"/>
    </xf>
    <xf numFmtId="43" fontId="23" fillId="0" borderId="0" xfId="0" applyNumberFormat="1" applyFont="1" applyAlignment="1">
      <alignment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Border="1" applyAlignment="1">
      <alignment/>
    </xf>
    <xf numFmtId="0" fontId="23" fillId="0" borderId="23" xfId="0" applyFont="1" applyBorder="1" applyAlignment="1">
      <alignment/>
    </xf>
    <xf numFmtId="4" fontId="23" fillId="0" borderId="23" xfId="0" applyNumberFormat="1" applyFont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5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33" borderId="28" xfId="0" applyFont="1" applyFill="1" applyBorder="1" applyAlignment="1">
      <alignment/>
    </xf>
    <xf numFmtId="0" fontId="23" fillId="0" borderId="29" xfId="0" applyFont="1" applyBorder="1" applyAlignment="1">
      <alignment/>
    </xf>
    <xf numFmtId="43" fontId="32" fillId="0" borderId="25" xfId="54" applyFont="1" applyBorder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wrapText="1"/>
    </xf>
    <xf numFmtId="0" fontId="28" fillId="34" borderId="22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8" fillId="34" borderId="0" xfId="0" applyFont="1" applyFill="1" applyBorder="1" applyAlignment="1">
      <alignment wrapText="1"/>
    </xf>
    <xf numFmtId="0" fontId="28" fillId="34" borderId="23" xfId="0" applyFont="1" applyFill="1" applyBorder="1" applyAlignment="1">
      <alignment/>
    </xf>
    <xf numFmtId="0" fontId="26" fillId="34" borderId="30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center" vertical="center"/>
    </xf>
    <xf numFmtId="49" fontId="33" fillId="34" borderId="33" xfId="0" applyNumberFormat="1" applyFont="1" applyFill="1" applyBorder="1" applyAlignment="1">
      <alignment horizontal="center" vertical="top" wrapText="1"/>
    </xf>
    <xf numFmtId="10" fontId="33" fillId="34" borderId="33" xfId="0" applyNumberFormat="1" applyFont="1" applyFill="1" applyBorder="1" applyAlignment="1">
      <alignment vertical="top" wrapText="1"/>
    </xf>
    <xf numFmtId="10" fontId="33" fillId="34" borderId="34" xfId="0" applyNumberFormat="1" applyFont="1" applyFill="1" applyBorder="1" applyAlignment="1">
      <alignment vertical="top" wrapText="1"/>
    </xf>
    <xf numFmtId="10" fontId="28" fillId="34" borderId="0" xfId="0" applyNumberFormat="1" applyFont="1" applyFill="1" applyAlignment="1">
      <alignment/>
    </xf>
    <xf numFmtId="49" fontId="33" fillId="34" borderId="35" xfId="0" applyNumberFormat="1" applyFont="1" applyFill="1" applyBorder="1" applyAlignment="1">
      <alignment horizontal="center" vertical="top" wrapText="1"/>
    </xf>
    <xf numFmtId="4" fontId="33" fillId="34" borderId="35" xfId="0" applyNumberFormat="1" applyFont="1" applyFill="1" applyBorder="1" applyAlignment="1">
      <alignment vertical="top" wrapText="1"/>
    </xf>
    <xf numFmtId="182" fontId="34" fillId="34" borderId="35" xfId="0" applyNumberFormat="1" applyFont="1" applyFill="1" applyBorder="1" applyAlignment="1">
      <alignment vertical="top" wrapText="1"/>
    </xf>
    <xf numFmtId="182" fontId="34" fillId="34" borderId="36" xfId="0" applyNumberFormat="1" applyFont="1" applyFill="1" applyBorder="1" applyAlignment="1">
      <alignment vertical="top" wrapText="1"/>
    </xf>
    <xf numFmtId="182" fontId="28" fillId="34" borderId="0" xfId="0" applyNumberFormat="1" applyFont="1" applyFill="1" applyAlignment="1">
      <alignment/>
    </xf>
    <xf numFmtId="49" fontId="35" fillId="34" borderId="37" xfId="0" applyNumberFormat="1" applyFont="1" applyFill="1" applyBorder="1" applyAlignment="1">
      <alignment horizontal="center" vertical="top" wrapText="1"/>
    </xf>
    <xf numFmtId="10" fontId="33" fillId="34" borderId="37" xfId="0" applyNumberFormat="1" applyFont="1" applyFill="1" applyBorder="1" applyAlignment="1">
      <alignment vertical="top" wrapText="1"/>
    </xf>
    <xf numFmtId="10" fontId="33" fillId="34" borderId="38" xfId="0" applyNumberFormat="1" applyFont="1" applyFill="1" applyBorder="1" applyAlignment="1">
      <alignment vertical="top" wrapText="1"/>
    </xf>
    <xf numFmtId="49" fontId="35" fillId="34" borderId="39" xfId="0" applyNumberFormat="1" applyFont="1" applyFill="1" applyBorder="1" applyAlignment="1">
      <alignment horizontal="center" vertical="top" wrapText="1"/>
    </xf>
    <xf numFmtId="182" fontId="33" fillId="34" borderId="39" xfId="0" applyNumberFormat="1" applyFont="1" applyFill="1" applyBorder="1" applyAlignment="1">
      <alignment vertical="top" wrapText="1"/>
    </xf>
    <xf numFmtId="182" fontId="33" fillId="34" borderId="40" xfId="0" applyNumberFormat="1" applyFont="1" applyFill="1" applyBorder="1" applyAlignment="1">
      <alignment vertical="top" wrapText="1"/>
    </xf>
    <xf numFmtId="0" fontId="28" fillId="34" borderId="22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/>
    </xf>
    <xf numFmtId="0" fontId="26" fillId="34" borderId="24" xfId="0" applyFont="1" applyFill="1" applyBorder="1" applyAlignment="1">
      <alignment wrapText="1"/>
    </xf>
    <xf numFmtId="0" fontId="26" fillId="34" borderId="25" xfId="0" applyFont="1" applyFill="1" applyBorder="1" applyAlignment="1">
      <alignment wrapText="1"/>
    </xf>
    <xf numFmtId="0" fontId="26" fillId="34" borderId="41" xfId="0" applyFont="1" applyFill="1" applyBorder="1" applyAlignment="1">
      <alignment wrapText="1"/>
    </xf>
    <xf numFmtId="0" fontId="28" fillId="34" borderId="42" xfId="0" applyFont="1" applyFill="1" applyBorder="1" applyAlignment="1">
      <alignment/>
    </xf>
    <xf numFmtId="0" fontId="28" fillId="34" borderId="25" xfId="0" applyFont="1" applyFill="1" applyBorder="1" applyAlignment="1">
      <alignment/>
    </xf>
    <xf numFmtId="0" fontId="28" fillId="34" borderId="26" xfId="0" applyFont="1" applyFill="1" applyBorder="1" applyAlignment="1">
      <alignment/>
    </xf>
    <xf numFmtId="0" fontId="26" fillId="34" borderId="22" xfId="0" applyFont="1" applyFill="1" applyBorder="1" applyAlignment="1">
      <alignment wrapText="1"/>
    </xf>
    <xf numFmtId="0" fontId="26" fillId="34" borderId="0" xfId="0" applyFont="1" applyFill="1" applyBorder="1" applyAlignment="1">
      <alignment wrapText="1"/>
    </xf>
    <xf numFmtId="0" fontId="28" fillId="34" borderId="43" xfId="0" applyFont="1" applyFill="1" applyBorder="1" applyAlignment="1">
      <alignment/>
    </xf>
    <xf numFmtId="0" fontId="26" fillId="34" borderId="44" xfId="0" applyFont="1" applyFill="1" applyBorder="1" applyAlignment="1">
      <alignment/>
    </xf>
    <xf numFmtId="0" fontId="26" fillId="34" borderId="22" xfId="0" applyFont="1" applyFill="1" applyBorder="1" applyAlignment="1">
      <alignment/>
    </xf>
    <xf numFmtId="0" fontId="28" fillId="34" borderId="44" xfId="0" applyFont="1" applyFill="1" applyBorder="1" applyAlignment="1">
      <alignment/>
    </xf>
    <xf numFmtId="0" fontId="36" fillId="34" borderId="22" xfId="0" applyFont="1" applyFill="1" applyBorder="1" applyAlignment="1">
      <alignment/>
    </xf>
    <xf numFmtId="0" fontId="36" fillId="34" borderId="0" xfId="0" applyFont="1" applyFill="1" applyBorder="1" applyAlignment="1">
      <alignment wrapText="1"/>
    </xf>
    <xf numFmtId="0" fontId="26" fillId="34" borderId="0" xfId="0" applyFont="1" applyFill="1" applyBorder="1" applyAlignment="1">
      <alignment horizontal="right"/>
    </xf>
    <xf numFmtId="0" fontId="34" fillId="34" borderId="27" xfId="0" applyFont="1" applyFill="1" applyBorder="1" applyAlignment="1">
      <alignment/>
    </xf>
    <xf numFmtId="0" fontId="34" fillId="34" borderId="28" xfId="0" applyFont="1" applyFill="1" applyBorder="1" applyAlignment="1">
      <alignment wrapText="1"/>
    </xf>
    <xf numFmtId="0" fontId="28" fillId="34" borderId="28" xfId="0" applyFont="1" applyFill="1" applyBorder="1" applyAlignment="1">
      <alignment/>
    </xf>
    <xf numFmtId="0" fontId="28" fillId="34" borderId="45" xfId="0" applyFont="1" applyFill="1" applyBorder="1" applyAlignment="1">
      <alignment/>
    </xf>
    <xf numFmtId="0" fontId="28" fillId="34" borderId="46" xfId="0" applyFont="1" applyFill="1" applyBorder="1" applyAlignment="1">
      <alignment/>
    </xf>
    <xf numFmtId="0" fontId="28" fillId="34" borderId="29" xfId="0" applyFont="1" applyFill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4" fillId="0" borderId="0" xfId="0" applyFont="1" applyAlignment="1">
      <alignment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37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3" fontId="25" fillId="0" borderId="19" xfId="54" applyFont="1" applyBorder="1" applyAlignment="1">
      <alignment horizontal="center" vertical="center" wrapText="1"/>
    </xf>
    <xf numFmtId="43" fontId="25" fillId="0" borderId="21" xfId="54" applyFont="1" applyBorder="1" applyAlignment="1">
      <alignment horizontal="center" vertical="center" wrapText="1"/>
    </xf>
    <xf numFmtId="0" fontId="26" fillId="0" borderId="25" xfId="50" applyFont="1" applyBorder="1">
      <alignment/>
      <protection/>
    </xf>
    <xf numFmtId="0" fontId="24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7" fillId="0" borderId="25" xfId="0" applyFont="1" applyBorder="1" applyAlignment="1">
      <alignment/>
    </xf>
    <xf numFmtId="0" fontId="37" fillId="0" borderId="0" xfId="0" applyFont="1" applyAlignment="1">
      <alignment/>
    </xf>
    <xf numFmtId="0" fontId="37" fillId="0" borderId="4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7" xfId="0" applyFont="1" applyBorder="1" applyAlignment="1">
      <alignment horizontal="left"/>
    </xf>
    <xf numFmtId="0" fontId="37" fillId="0" borderId="47" xfId="0" applyFont="1" applyBorder="1" applyAlignment="1">
      <alignment/>
    </xf>
    <xf numFmtId="0" fontId="37" fillId="0" borderId="48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37" fillId="0" borderId="49" xfId="0" applyFont="1" applyBorder="1" applyAlignment="1">
      <alignment horizontal="center"/>
    </xf>
    <xf numFmtId="0" fontId="37" fillId="0" borderId="48" xfId="0" applyFont="1" applyBorder="1" applyAlignment="1">
      <alignment/>
    </xf>
    <xf numFmtId="43" fontId="37" fillId="0" borderId="47" xfId="54" applyFont="1" applyBorder="1" applyAlignment="1">
      <alignment horizontal="center"/>
    </xf>
    <xf numFmtId="43" fontId="37" fillId="0" borderId="49" xfId="54" applyFont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37" fillId="0" borderId="27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26" fillId="0" borderId="0" xfId="0" applyFont="1" applyBorder="1" applyAlignment="1">
      <alignment horizontal="center"/>
    </xf>
    <xf numFmtId="43" fontId="24" fillId="0" borderId="0" xfId="54" applyFont="1" applyAlignment="1">
      <alignment/>
    </xf>
    <xf numFmtId="0" fontId="28" fillId="0" borderId="0" xfId="0" applyFont="1" applyBorder="1" applyAlignment="1">
      <alignment horizontal="center"/>
    </xf>
    <xf numFmtId="43" fontId="32" fillId="0" borderId="0" xfId="54" applyFont="1" applyBorder="1" applyAlignment="1">
      <alignment/>
    </xf>
    <xf numFmtId="0" fontId="24" fillId="0" borderId="22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8" fillId="0" borderId="27" xfId="0" applyFont="1" applyBorder="1" applyAlignment="1">
      <alignment/>
    </xf>
    <xf numFmtId="0" fontId="28" fillId="33" borderId="28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43" fontId="37" fillId="0" borderId="47" xfId="54" applyFont="1" applyBorder="1" applyAlignment="1">
      <alignment horizontal="left"/>
    </xf>
    <xf numFmtId="0" fontId="40" fillId="0" borderId="2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3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 wrapText="1"/>
    </xf>
    <xf numFmtId="43" fontId="27" fillId="0" borderId="0" xfId="54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left" vertical="center" wrapText="1"/>
    </xf>
    <xf numFmtId="43" fontId="27" fillId="0" borderId="55" xfId="54" applyFont="1" applyFill="1" applyBorder="1" applyAlignment="1">
      <alignment horizontal="center" vertical="center" wrapText="1"/>
    </xf>
    <xf numFmtId="43" fontId="27" fillId="0" borderId="55" xfId="54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8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22" xfId="0" applyFont="1" applyBorder="1" applyAlignment="1">
      <alignment/>
    </xf>
    <xf numFmtId="0" fontId="28" fillId="33" borderId="0" xfId="0" applyFont="1" applyFill="1" applyBorder="1" applyAlignment="1">
      <alignment/>
    </xf>
    <xf numFmtId="4" fontId="28" fillId="0" borderId="23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43" fontId="27" fillId="33" borderId="56" xfId="54" applyFont="1" applyFill="1" applyBorder="1" applyAlignment="1">
      <alignment horizontal="left" vertical="center" wrapText="1"/>
    </xf>
    <xf numFmtId="43" fontId="27" fillId="33" borderId="57" xfId="54" applyFont="1" applyFill="1" applyBorder="1" applyAlignment="1">
      <alignment horizontal="left" vertical="center" wrapText="1"/>
    </xf>
    <xf numFmtId="43" fontId="27" fillId="33" borderId="58" xfId="54" applyFont="1" applyFill="1" applyBorder="1" applyAlignment="1">
      <alignment horizontal="left" vertical="center" wrapText="1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2" xfId="0" applyFont="1" applyBorder="1" applyAlignment="1">
      <alignment/>
    </xf>
    <xf numFmtId="43" fontId="27" fillId="0" borderId="0" xfId="54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43" fontId="27" fillId="0" borderId="0" xfId="0" applyNumberFormat="1" applyFont="1" applyAlignment="1">
      <alignment horizontal="left" vertical="center"/>
    </xf>
    <xf numFmtId="0" fontId="27" fillId="0" borderId="55" xfId="0" applyFont="1" applyBorder="1" applyAlignment="1">
      <alignment horizontal="center" vertical="center" wrapText="1"/>
    </xf>
    <xf numFmtId="2" fontId="27" fillId="0" borderId="55" xfId="54" applyNumberFormat="1" applyFont="1" applyFill="1" applyBorder="1" applyAlignment="1">
      <alignment horizontal="center" vertical="center" wrapText="1"/>
    </xf>
    <xf numFmtId="43" fontId="27" fillId="33" borderId="59" xfId="54" applyFont="1" applyFill="1" applyBorder="1" applyAlignment="1">
      <alignment horizontal="left" vertical="center" wrapText="1"/>
    </xf>
    <xf numFmtId="43" fontId="27" fillId="33" borderId="60" xfId="54" applyFont="1" applyFill="1" applyBorder="1" applyAlignment="1">
      <alignment horizontal="left" vertical="center" wrapText="1"/>
    </xf>
    <xf numFmtId="43" fontId="27" fillId="33" borderId="61" xfId="54" applyFont="1" applyFill="1" applyBorder="1" applyAlignment="1">
      <alignment horizontal="left" vertical="center" wrapText="1"/>
    </xf>
    <xf numFmtId="10" fontId="37" fillId="0" borderId="0" xfId="52" applyNumberFormat="1" applyFont="1" applyBorder="1" applyAlignment="1">
      <alignment horizontal="center"/>
    </xf>
    <xf numFmtId="10" fontId="40" fillId="0" borderId="0" xfId="52" applyNumberFormat="1" applyFont="1" applyBorder="1" applyAlignment="1">
      <alignment horizontal="center"/>
    </xf>
    <xf numFmtId="10" fontId="37" fillId="35" borderId="0" xfId="52" applyNumberFormat="1" applyFont="1" applyFill="1" applyBorder="1" applyAlignment="1">
      <alignment horizontal="center"/>
    </xf>
    <xf numFmtId="10" fontId="37" fillId="0" borderId="0" xfId="52" applyNumberFormat="1" applyFont="1" applyBorder="1" applyAlignment="1">
      <alignment/>
    </xf>
    <xf numFmtId="0" fontId="40" fillId="35" borderId="0" xfId="0" applyFont="1" applyFill="1" applyBorder="1" applyAlignment="1">
      <alignment/>
    </xf>
    <xf numFmtId="10" fontId="40" fillId="35" borderId="0" xfId="52" applyNumberFormat="1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43" fontId="27" fillId="33" borderId="56" xfId="54" applyFont="1" applyFill="1" applyBorder="1" applyAlignment="1">
      <alignment horizontal="left" vertical="center" wrapText="1"/>
    </xf>
    <xf numFmtId="43" fontId="27" fillId="33" borderId="57" xfId="54" applyFont="1" applyFill="1" applyBorder="1" applyAlignment="1">
      <alignment horizontal="left" vertical="center" wrapText="1"/>
    </xf>
    <xf numFmtId="43" fontId="27" fillId="33" borderId="58" xfId="54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2" fontId="26" fillId="0" borderId="21" xfId="54" applyNumberFormat="1" applyFont="1" applyFill="1" applyBorder="1" applyAlignment="1">
      <alignment horizontal="center" vertical="center" wrapText="1"/>
    </xf>
    <xf numFmtId="43" fontId="28" fillId="0" borderId="21" xfId="54" applyFont="1" applyBorder="1" applyAlignment="1">
      <alignment horizontal="center" vertical="center" wrapText="1"/>
    </xf>
    <xf numFmtId="43" fontId="26" fillId="33" borderId="21" xfId="54" applyFont="1" applyFill="1" applyBorder="1" applyAlignment="1">
      <alignment horizontal="center" vertical="center" wrapText="1"/>
    </xf>
    <xf numFmtId="43" fontId="26" fillId="0" borderId="21" xfId="54" applyFont="1" applyBorder="1" applyAlignment="1">
      <alignment horizontal="center" vertical="center" wrapText="1"/>
    </xf>
    <xf numFmtId="43" fontId="26" fillId="0" borderId="62" xfId="54" applyFont="1" applyBorder="1" applyAlignment="1">
      <alignment horizontal="center" vertical="center" wrapText="1"/>
    </xf>
    <xf numFmtId="43" fontId="26" fillId="0" borderId="0" xfId="54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43" fontId="28" fillId="33" borderId="21" xfId="54" applyFont="1" applyFill="1" applyBorder="1" applyAlignment="1">
      <alignment horizontal="center" vertical="center" wrapText="1"/>
    </xf>
    <xf numFmtId="43" fontId="28" fillId="0" borderId="62" xfId="54" applyFont="1" applyBorder="1" applyAlignment="1">
      <alignment horizontal="center" vertical="center" wrapText="1"/>
    </xf>
    <xf numFmtId="43" fontId="28" fillId="0" borderId="0" xfId="54" applyFont="1" applyAlignment="1">
      <alignment horizontal="center" vertical="center"/>
    </xf>
    <xf numFmtId="43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2" fontId="24" fillId="0" borderId="19" xfId="54" applyNumberFormat="1" applyFont="1" applyFill="1" applyBorder="1" applyAlignment="1">
      <alignment horizontal="center" vertical="center" wrapText="1"/>
    </xf>
    <xf numFmtId="43" fontId="24" fillId="0" borderId="19" xfId="54" applyFont="1" applyBorder="1" applyAlignment="1">
      <alignment horizontal="center" vertical="center" wrapText="1"/>
    </xf>
    <xf numFmtId="43" fontId="24" fillId="33" borderId="19" xfId="54" applyFont="1" applyFill="1" applyBorder="1" applyAlignment="1">
      <alignment horizontal="center" vertical="center" wrapText="1"/>
    </xf>
    <xf numFmtId="43" fontId="24" fillId="0" borderId="63" xfId="54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2" fontId="26" fillId="0" borderId="19" xfId="54" applyNumberFormat="1" applyFont="1" applyFill="1" applyBorder="1" applyAlignment="1">
      <alignment horizontal="center" vertical="center" wrapText="1"/>
    </xf>
    <xf numFmtId="43" fontId="26" fillId="0" borderId="19" xfId="54" applyFont="1" applyBorder="1" applyAlignment="1">
      <alignment horizontal="center" vertical="center" wrapText="1"/>
    </xf>
    <xf numFmtId="43" fontId="26" fillId="33" borderId="19" xfId="54" applyFont="1" applyFill="1" applyBorder="1" applyAlignment="1">
      <alignment horizontal="center" vertical="center" wrapText="1"/>
    </xf>
    <xf numFmtId="43" fontId="26" fillId="0" borderId="63" xfId="54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2" fontId="28" fillId="0" borderId="21" xfId="54" applyNumberFormat="1" applyFont="1" applyFill="1" applyBorder="1" applyAlignment="1">
      <alignment horizontal="center" vertical="center" wrapText="1"/>
    </xf>
    <xf numFmtId="2" fontId="28" fillId="0" borderId="64" xfId="54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43" fontId="23" fillId="0" borderId="21" xfId="54" applyFont="1" applyFill="1" applyBorder="1" applyAlignment="1">
      <alignment horizontal="center" vertical="center" wrapText="1"/>
    </xf>
    <xf numFmtId="43" fontId="23" fillId="0" borderId="21" xfId="54" applyFont="1" applyBorder="1" applyAlignment="1">
      <alignment horizontal="center" vertical="center" wrapText="1"/>
    </xf>
    <xf numFmtId="43" fontId="23" fillId="33" borderId="21" xfId="54" applyFont="1" applyFill="1" applyBorder="1" applyAlignment="1">
      <alignment horizontal="center" vertical="center" wrapText="1"/>
    </xf>
    <xf numFmtId="43" fontId="23" fillId="0" borderId="62" xfId="54" applyFont="1" applyBorder="1" applyAlignment="1">
      <alignment horizontal="center" vertical="center" wrapText="1"/>
    </xf>
    <xf numFmtId="4" fontId="24" fillId="0" borderId="6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0" fontId="37" fillId="0" borderId="28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47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43" fontId="27" fillId="33" borderId="56" xfId="54" applyFont="1" applyFill="1" applyBorder="1" applyAlignment="1">
      <alignment horizontal="left" vertical="center" wrapText="1"/>
    </xf>
    <xf numFmtId="43" fontId="27" fillId="33" borderId="57" xfId="54" applyFont="1" applyFill="1" applyBorder="1" applyAlignment="1">
      <alignment horizontal="left" vertical="center" wrapText="1"/>
    </xf>
    <xf numFmtId="43" fontId="27" fillId="33" borderId="58" xfId="54" applyFont="1" applyFill="1" applyBorder="1" applyAlignment="1">
      <alignment horizontal="left" vertical="center" wrapText="1"/>
    </xf>
    <xf numFmtId="43" fontId="37" fillId="0" borderId="66" xfId="54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66" xfId="0" applyFont="1" applyBorder="1" applyAlignment="1">
      <alignment horizontal="center" vertical="justify"/>
    </xf>
    <xf numFmtId="0" fontId="37" fillId="0" borderId="47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justify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26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3" fontId="24" fillId="0" borderId="0" xfId="0" applyNumberFormat="1" applyFont="1" applyAlignment="1">
      <alignment horizontal="center" vertical="center"/>
    </xf>
    <xf numFmtId="43" fontId="26" fillId="0" borderId="0" xfId="54" applyFont="1" applyAlignment="1">
      <alignment vertical="center"/>
    </xf>
    <xf numFmtId="43" fontId="25" fillId="0" borderId="0" xfId="54" applyFont="1" applyAlignment="1">
      <alignment horizontal="left" vertical="center"/>
    </xf>
    <xf numFmtId="0" fontId="28" fillId="0" borderId="56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47" xfId="0" applyFont="1" applyBorder="1" applyAlignment="1">
      <alignment horizontal="center"/>
    </xf>
    <xf numFmtId="0" fontId="37" fillId="0" borderId="66" xfId="0" applyFont="1" applyBorder="1" applyAlignment="1">
      <alignment horizontal="center" vertical="center"/>
    </xf>
    <xf numFmtId="0" fontId="37" fillId="0" borderId="28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47" xfId="0" applyFont="1" applyBorder="1" applyAlignment="1">
      <alignment horizontal="center"/>
    </xf>
    <xf numFmtId="0" fontId="37" fillId="0" borderId="66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37" fillId="0" borderId="0" xfId="0" applyNumberFormat="1" applyFont="1" applyBorder="1" applyAlignment="1">
      <alignment/>
    </xf>
    <xf numFmtId="0" fontId="40" fillId="0" borderId="48" xfId="0" applyFont="1" applyBorder="1" applyAlignment="1">
      <alignment horizontal="center"/>
    </xf>
    <xf numFmtId="0" fontId="40" fillId="0" borderId="47" xfId="0" applyFont="1" applyBorder="1" applyAlignment="1">
      <alignment horizontal="left"/>
    </xf>
    <xf numFmtId="43" fontId="40" fillId="0" borderId="47" xfId="54" applyFont="1" applyBorder="1" applyAlignment="1">
      <alignment horizontal="left"/>
    </xf>
    <xf numFmtId="43" fontId="40" fillId="0" borderId="47" xfId="54" applyFont="1" applyBorder="1" applyAlignment="1">
      <alignment horizontal="center"/>
    </xf>
    <xf numFmtId="43" fontId="40" fillId="0" borderId="49" xfId="54" applyFont="1" applyBorder="1" applyAlignment="1">
      <alignment horizontal="center"/>
    </xf>
    <xf numFmtId="0" fontId="37" fillId="0" borderId="47" xfId="0" applyFont="1" applyBorder="1" applyAlignment="1">
      <alignment horizontal="center" vertical="justify"/>
    </xf>
    <xf numFmtId="0" fontId="37" fillId="0" borderId="49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69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24" fillId="33" borderId="71" xfId="0" applyFont="1" applyFill="1" applyBorder="1" applyAlignment="1">
      <alignment horizontal="left" vertical="center"/>
    </xf>
    <xf numFmtId="0" fontId="24" fillId="33" borderId="45" xfId="0" applyFont="1" applyFill="1" applyBorder="1" applyAlignment="1">
      <alignment horizontal="left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66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center"/>
    </xf>
    <xf numFmtId="0" fontId="24" fillId="0" borderId="73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68" xfId="0" applyFont="1" applyFill="1" applyBorder="1" applyAlignment="1">
      <alignment horizontal="left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77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76" xfId="0" applyFont="1" applyFill="1" applyBorder="1" applyAlignment="1">
      <alignment horizontal="left" vertical="justify"/>
    </xf>
    <xf numFmtId="0" fontId="24" fillId="0" borderId="11" xfId="0" applyFont="1" applyFill="1" applyBorder="1" applyAlignment="1">
      <alignment horizontal="left" vertical="justify"/>
    </xf>
    <xf numFmtId="0" fontId="24" fillId="0" borderId="68" xfId="0" applyFont="1" applyFill="1" applyBorder="1" applyAlignment="1">
      <alignment horizontal="left" vertical="justify"/>
    </xf>
    <xf numFmtId="0" fontId="24" fillId="0" borderId="69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70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8" fillId="0" borderId="7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34" borderId="80" xfId="0" applyFont="1" applyFill="1" applyBorder="1" applyAlignment="1">
      <alignment horizontal="center" vertical="center" wrapText="1"/>
    </xf>
    <xf numFmtId="0" fontId="26" fillId="34" borderId="79" xfId="0" applyFont="1" applyFill="1" applyBorder="1" applyAlignment="1">
      <alignment horizontal="center" vertical="center" wrapText="1"/>
    </xf>
    <xf numFmtId="0" fontId="26" fillId="34" borderId="71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center" vertical="center" wrapText="1"/>
    </xf>
    <xf numFmtId="0" fontId="28" fillId="34" borderId="81" xfId="0" applyFont="1" applyFill="1" applyBorder="1" applyAlignment="1">
      <alignment horizontal="center" vertical="center" wrapText="1"/>
    </xf>
    <xf numFmtId="0" fontId="28" fillId="34" borderId="82" xfId="0" applyFont="1" applyFill="1" applyBorder="1" applyAlignment="1">
      <alignment horizontal="center" vertical="center" wrapText="1"/>
    </xf>
    <xf numFmtId="0" fontId="28" fillId="34" borderId="83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28" fillId="34" borderId="83" xfId="0" applyFont="1" applyFill="1" applyBorder="1" applyAlignment="1">
      <alignment vertical="center" wrapText="1"/>
    </xf>
    <xf numFmtId="0" fontId="28" fillId="34" borderId="33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center" wrapText="1"/>
    </xf>
    <xf numFmtId="0" fontId="27" fillId="0" borderId="7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8" fillId="34" borderId="83" xfId="0" applyNumberFormat="1" applyFont="1" applyFill="1" applyBorder="1" applyAlignment="1">
      <alignment horizontal="center" vertical="center" wrapText="1"/>
    </xf>
    <xf numFmtId="49" fontId="28" fillId="34" borderId="33" xfId="0" applyNumberFormat="1" applyFont="1" applyFill="1" applyBorder="1" applyAlignment="1">
      <alignment horizontal="center" vertical="center" wrapText="1"/>
    </xf>
    <xf numFmtId="0" fontId="28" fillId="34" borderId="84" xfId="0" applyFont="1" applyFill="1" applyBorder="1" applyAlignment="1">
      <alignment horizontal="center" vertical="center" wrapText="1"/>
    </xf>
    <xf numFmtId="0" fontId="28" fillId="34" borderId="8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49" fontId="28" fillId="34" borderId="86" xfId="0" applyNumberFormat="1" applyFont="1" applyFill="1" applyBorder="1" applyAlignment="1">
      <alignment horizontal="center" vertical="center" wrapText="1"/>
    </xf>
    <xf numFmtId="0" fontId="28" fillId="34" borderId="87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0" fontId="28" fillId="34" borderId="88" xfId="0" applyFont="1" applyFill="1" applyBorder="1" applyAlignment="1">
      <alignment horizontal="center" vertical="center" wrapText="1"/>
    </xf>
    <xf numFmtId="0" fontId="28" fillId="34" borderId="87" xfId="0" applyFont="1" applyFill="1" applyBorder="1" applyAlignment="1">
      <alignment vertical="center" wrapText="1"/>
    </xf>
    <xf numFmtId="0" fontId="28" fillId="34" borderId="86" xfId="0" applyFont="1" applyFill="1" applyBorder="1" applyAlignment="1">
      <alignment horizontal="center" vertical="center" wrapText="1"/>
    </xf>
    <xf numFmtId="0" fontId="40" fillId="34" borderId="69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70" xfId="0" applyFont="1" applyFill="1" applyBorder="1" applyAlignment="1">
      <alignment horizontal="center"/>
    </xf>
    <xf numFmtId="0" fontId="26" fillId="34" borderId="69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70" xfId="0" applyFont="1" applyFill="1" applyBorder="1" applyAlignment="1">
      <alignment horizontal="center" vertical="center"/>
    </xf>
    <xf numFmtId="0" fontId="26" fillId="34" borderId="73" xfId="0" applyFont="1" applyFill="1" applyBorder="1" applyAlignment="1">
      <alignment horizontal="left" vertical="center"/>
    </xf>
    <xf numFmtId="0" fontId="26" fillId="34" borderId="74" xfId="0" applyFont="1" applyFill="1" applyBorder="1" applyAlignment="1">
      <alignment horizontal="left" vertical="center"/>
    </xf>
    <xf numFmtId="0" fontId="26" fillId="34" borderId="75" xfId="0" applyFont="1" applyFill="1" applyBorder="1" applyAlignment="1">
      <alignment horizontal="left" vertical="center"/>
    </xf>
    <xf numFmtId="0" fontId="26" fillId="34" borderId="77" xfId="0" applyFont="1" applyFill="1" applyBorder="1" applyAlignment="1">
      <alignment horizontal="left" vertical="center"/>
    </xf>
    <xf numFmtId="0" fontId="26" fillId="34" borderId="89" xfId="0" applyFont="1" applyFill="1" applyBorder="1" applyAlignment="1">
      <alignment horizontal="left" vertical="center"/>
    </xf>
    <xf numFmtId="0" fontId="26" fillId="34" borderId="90" xfId="0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left" vertical="center"/>
    </xf>
    <xf numFmtId="0" fontId="26" fillId="34" borderId="91" xfId="0" applyFont="1" applyFill="1" applyBorder="1" applyAlignment="1">
      <alignment horizontal="left" vertical="center"/>
    </xf>
    <xf numFmtId="0" fontId="26" fillId="34" borderId="67" xfId="0" applyFont="1" applyFill="1" applyBorder="1" applyAlignment="1">
      <alignment horizontal="left" vertical="center"/>
    </xf>
    <xf numFmtId="0" fontId="26" fillId="34" borderId="14" xfId="0" applyFont="1" applyFill="1" applyBorder="1" applyAlignment="1">
      <alignment horizontal="left" vertical="center"/>
    </xf>
    <xf numFmtId="43" fontId="27" fillId="33" borderId="56" xfId="54" applyFont="1" applyFill="1" applyBorder="1" applyAlignment="1">
      <alignment horizontal="left" vertical="center" wrapText="1"/>
    </xf>
    <xf numFmtId="43" fontId="27" fillId="33" borderId="57" xfId="54" applyFont="1" applyFill="1" applyBorder="1" applyAlignment="1">
      <alignment horizontal="left" vertical="center" wrapText="1"/>
    </xf>
    <xf numFmtId="43" fontId="27" fillId="33" borderId="58" xfId="54" applyFont="1" applyFill="1" applyBorder="1" applyAlignment="1">
      <alignment horizontal="left" vertical="center" wrapText="1"/>
    </xf>
    <xf numFmtId="43" fontId="25" fillId="33" borderId="92" xfId="54" applyFont="1" applyFill="1" applyBorder="1" applyAlignment="1">
      <alignment horizontal="center" vertical="center" wrapText="1"/>
    </xf>
    <xf numFmtId="43" fontId="25" fillId="33" borderId="93" xfId="54" applyFont="1" applyFill="1" applyBorder="1" applyAlignment="1">
      <alignment horizontal="center" vertical="center" wrapText="1"/>
    </xf>
    <xf numFmtId="43" fontId="25" fillId="33" borderId="94" xfId="54" applyFont="1" applyFill="1" applyBorder="1" applyAlignment="1">
      <alignment horizontal="center" vertical="center" wrapText="1"/>
    </xf>
    <xf numFmtId="43" fontId="25" fillId="33" borderId="56" xfId="54" applyFont="1" applyFill="1" applyBorder="1" applyAlignment="1">
      <alignment horizontal="left" vertical="center" wrapText="1"/>
    </xf>
    <xf numFmtId="43" fontId="25" fillId="33" borderId="57" xfId="54" applyFont="1" applyFill="1" applyBorder="1" applyAlignment="1">
      <alignment horizontal="left" vertical="center" wrapText="1"/>
    </xf>
    <xf numFmtId="43" fontId="25" fillId="33" borderId="58" xfId="54" applyFont="1" applyFill="1" applyBorder="1" applyAlignment="1">
      <alignment horizontal="left" vertical="center" wrapText="1"/>
    </xf>
    <xf numFmtId="43" fontId="27" fillId="33" borderId="56" xfId="54" applyFont="1" applyFill="1" applyBorder="1" applyAlignment="1" quotePrefix="1">
      <alignment horizontal="left" vertical="center" wrapText="1"/>
    </xf>
    <xf numFmtId="43" fontId="27" fillId="33" borderId="95" xfId="54" applyFont="1" applyFill="1" applyBorder="1" applyAlignment="1">
      <alignment horizontal="center" vertical="center" wrapText="1"/>
    </xf>
    <xf numFmtId="43" fontId="27" fillId="33" borderId="96" xfId="54" applyFont="1" applyFill="1" applyBorder="1" applyAlignment="1">
      <alignment horizontal="center" vertical="center" wrapText="1"/>
    </xf>
    <xf numFmtId="43" fontId="27" fillId="33" borderId="97" xfId="54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76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33" borderId="9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7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left" vertical="center"/>
    </xf>
    <xf numFmtId="0" fontId="26" fillId="0" borderId="74" xfId="0" applyFont="1" applyFill="1" applyBorder="1" applyAlignment="1">
      <alignment horizontal="left" vertical="center"/>
    </xf>
    <xf numFmtId="0" fontId="26" fillId="0" borderId="75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77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68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43" fontId="25" fillId="33" borderId="56" xfId="54" applyFont="1" applyFill="1" applyBorder="1" applyAlignment="1">
      <alignment horizontal="center" vertical="center" wrapText="1"/>
    </xf>
    <xf numFmtId="43" fontId="25" fillId="33" borderId="57" xfId="54" applyFont="1" applyFill="1" applyBorder="1" applyAlignment="1">
      <alignment horizontal="center" vertical="center" wrapText="1"/>
    </xf>
    <xf numFmtId="43" fontId="25" fillId="33" borderId="58" xfId="54" applyFont="1" applyFill="1" applyBorder="1" applyAlignment="1">
      <alignment horizontal="center" vertical="center" wrapText="1"/>
    </xf>
    <xf numFmtId="43" fontId="42" fillId="0" borderId="24" xfId="54" applyFont="1" applyBorder="1" applyAlignment="1">
      <alignment horizontal="center"/>
    </xf>
    <xf numFmtId="43" fontId="42" fillId="0" borderId="25" xfId="54" applyFont="1" applyBorder="1" applyAlignment="1">
      <alignment horizontal="center"/>
    </xf>
    <xf numFmtId="43" fontId="42" fillId="0" borderId="26" xfId="54" applyFont="1" applyBorder="1" applyAlignment="1">
      <alignment horizontal="center"/>
    </xf>
    <xf numFmtId="43" fontId="26" fillId="0" borderId="22" xfId="54" applyFont="1" applyBorder="1" applyAlignment="1">
      <alignment horizontal="center"/>
    </xf>
    <xf numFmtId="43" fontId="26" fillId="0" borderId="0" xfId="54" applyFont="1" applyBorder="1" applyAlignment="1">
      <alignment horizontal="center"/>
    </xf>
    <xf numFmtId="43" fontId="26" fillId="0" borderId="23" xfId="54" applyFont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70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37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23" xfId="0" applyFont="1" applyBorder="1" applyAlignment="1">
      <alignment/>
    </xf>
    <xf numFmtId="10" fontId="37" fillId="0" borderId="0" xfId="52" applyNumberFormat="1" applyFont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24" fillId="0" borderId="90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37" fillId="0" borderId="66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/>
    </xf>
    <xf numFmtId="0" fontId="37" fillId="0" borderId="74" xfId="0" applyFont="1" applyBorder="1" applyAlignment="1">
      <alignment horizontal="center"/>
    </xf>
    <xf numFmtId="0" fontId="37" fillId="0" borderId="89" xfId="0" applyFont="1" applyBorder="1" applyAlignment="1">
      <alignment horizontal="center"/>
    </xf>
    <xf numFmtId="0" fontId="24" fillId="0" borderId="89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OS%20T&#201;CNICOS%20DE%20ENGENHARIA%20-%20PAVIMENTA&#199;&#195;O%20SERRA%20DA%20BIQUIN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 FÍSICO-FINANCEIRO"/>
      <sheetName val="MEMÓRIA DE CÁLCULO"/>
      <sheetName val="COMPOSIÇÃO DO BDI"/>
      <sheetName val="RELAÇÃO DE RUAS E SERVIÇ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showGridLines="0" showZeros="0" tabSelected="1" view="pageBreakPreview" zoomScaleSheetLayoutView="100" workbookViewId="0" topLeftCell="A1">
      <selection activeCell="E92" sqref="E92:F94"/>
    </sheetView>
  </sheetViews>
  <sheetFormatPr defaultColWidth="9.140625" defaultRowHeight="12.75"/>
  <cols>
    <col min="1" max="1" width="5.421875" style="1" bestFit="1" customWidth="1"/>
    <col min="2" max="2" width="11.57421875" style="1" customWidth="1"/>
    <col min="3" max="3" width="44.57421875" style="1" customWidth="1"/>
    <col min="4" max="4" width="9.140625" style="1" customWidth="1"/>
    <col min="5" max="5" width="12.28125" style="1" customWidth="1"/>
    <col min="6" max="6" width="12.28125" style="2" customWidth="1"/>
    <col min="7" max="8" width="12.28125" style="1" customWidth="1"/>
    <col min="9" max="9" width="10.421875" style="1" bestFit="1" customWidth="1"/>
    <col min="10" max="10" width="11.00390625" style="1" bestFit="1" customWidth="1"/>
    <col min="11" max="11" width="15.7109375" style="264" bestFit="1" customWidth="1"/>
    <col min="12" max="12" width="12.8515625" style="1" bestFit="1" customWidth="1"/>
    <col min="13" max="14" width="9.140625" style="1" customWidth="1"/>
    <col min="15" max="15" width="10.140625" style="1" bestFit="1" customWidth="1"/>
    <col min="16" max="16384" width="9.140625" style="1" customWidth="1"/>
  </cols>
  <sheetData>
    <row r="1" spans="1:8" ht="12.75">
      <c r="A1" s="52"/>
      <c r="B1" s="53"/>
      <c r="C1" s="53"/>
      <c r="D1" s="53"/>
      <c r="E1" s="53"/>
      <c r="F1" s="54"/>
      <c r="G1" s="53"/>
      <c r="H1" s="55"/>
    </row>
    <row r="2" spans="1:12" ht="23.25">
      <c r="A2" s="340" t="s">
        <v>233</v>
      </c>
      <c r="B2" s="341"/>
      <c r="C2" s="341"/>
      <c r="D2" s="341"/>
      <c r="E2" s="341"/>
      <c r="F2" s="341"/>
      <c r="G2" s="341"/>
      <c r="H2" s="342"/>
      <c r="I2" s="163"/>
      <c r="J2" s="163"/>
      <c r="K2" s="293"/>
      <c r="L2" s="164"/>
    </row>
    <row r="3" spans="1:12" ht="12.75">
      <c r="A3" s="337" t="s">
        <v>234</v>
      </c>
      <c r="B3" s="338"/>
      <c r="C3" s="338"/>
      <c r="D3" s="338"/>
      <c r="E3" s="338"/>
      <c r="F3" s="338"/>
      <c r="G3" s="338"/>
      <c r="H3" s="339"/>
      <c r="I3" s="165"/>
      <c r="J3" s="243"/>
      <c r="K3" s="293"/>
      <c r="L3" s="164"/>
    </row>
    <row r="4" spans="1:12" ht="12.75">
      <c r="A4" s="337" t="s">
        <v>235</v>
      </c>
      <c r="B4" s="338"/>
      <c r="C4" s="338"/>
      <c r="D4" s="338"/>
      <c r="E4" s="338"/>
      <c r="F4" s="338"/>
      <c r="G4" s="338"/>
      <c r="H4" s="339"/>
      <c r="I4" s="165"/>
      <c r="J4" s="243"/>
      <c r="K4" s="293"/>
      <c r="L4" s="164"/>
    </row>
    <row r="5" spans="1:12" ht="12.75">
      <c r="A5" s="337" t="s">
        <v>236</v>
      </c>
      <c r="B5" s="338"/>
      <c r="C5" s="338"/>
      <c r="D5" s="338"/>
      <c r="E5" s="338"/>
      <c r="F5" s="338"/>
      <c r="G5" s="338"/>
      <c r="H5" s="339"/>
      <c r="I5" s="165"/>
      <c r="J5" s="243"/>
      <c r="K5" s="293"/>
      <c r="L5" s="164"/>
    </row>
    <row r="6" spans="1:8" ht="13.5" thickBot="1">
      <c r="A6" s="56"/>
      <c r="B6" s="57"/>
      <c r="C6" s="57"/>
      <c r="D6" s="57"/>
      <c r="E6" s="57"/>
      <c r="F6" s="58"/>
      <c r="G6" s="57"/>
      <c r="H6" s="59"/>
    </row>
    <row r="7" spans="1:8" ht="16.5" thickBot="1">
      <c r="A7" s="343" t="s">
        <v>36</v>
      </c>
      <c r="B7" s="344"/>
      <c r="C7" s="344"/>
      <c r="D7" s="344"/>
      <c r="E7" s="344"/>
      <c r="F7" s="344"/>
      <c r="G7" s="344"/>
      <c r="H7" s="345"/>
    </row>
    <row r="8" spans="1:8" ht="3.75" customHeight="1" thickBot="1">
      <c r="A8" s="369"/>
      <c r="B8" s="369"/>
      <c r="C8" s="369"/>
      <c r="D8" s="369"/>
      <c r="E8" s="369"/>
      <c r="F8" s="369"/>
      <c r="G8" s="369"/>
      <c r="H8" s="369"/>
    </row>
    <row r="9" spans="1:8" ht="19.5" customHeight="1" thickBot="1">
      <c r="A9" s="362" t="s">
        <v>66</v>
      </c>
      <c r="B9" s="363"/>
      <c r="C9" s="363"/>
      <c r="D9" s="363"/>
      <c r="E9" s="363"/>
      <c r="F9" s="363"/>
      <c r="G9" s="363"/>
      <c r="H9" s="364"/>
    </row>
    <row r="10" spans="1:8" ht="3.75" customHeight="1" thickBot="1">
      <c r="A10" s="4"/>
      <c r="B10" s="4"/>
      <c r="C10" s="4"/>
      <c r="D10" s="4"/>
      <c r="E10" s="4"/>
      <c r="F10" s="5"/>
      <c r="G10" s="4"/>
      <c r="H10" s="4"/>
    </row>
    <row r="11" spans="1:8" ht="19.5" customHeight="1">
      <c r="A11" s="353" t="s">
        <v>193</v>
      </c>
      <c r="B11" s="354"/>
      <c r="C11" s="354"/>
      <c r="D11" s="354"/>
      <c r="E11" s="355"/>
      <c r="F11" s="365" t="s">
        <v>195</v>
      </c>
      <c r="G11" s="366"/>
      <c r="H11" s="367"/>
    </row>
    <row r="12" spans="1:8" ht="19.5" customHeight="1">
      <c r="A12" s="356" t="s">
        <v>194</v>
      </c>
      <c r="B12" s="357"/>
      <c r="C12" s="357"/>
      <c r="D12" s="357"/>
      <c r="E12" s="358"/>
      <c r="F12" s="350" t="s">
        <v>238</v>
      </c>
      <c r="G12" s="351"/>
      <c r="H12" s="352"/>
    </row>
    <row r="13" spans="1:8" ht="19.5" customHeight="1">
      <c r="A13" s="356" t="s">
        <v>171</v>
      </c>
      <c r="B13" s="357"/>
      <c r="C13" s="357"/>
      <c r="D13" s="358"/>
      <c r="E13" s="359" t="s">
        <v>9</v>
      </c>
      <c r="F13" s="360"/>
      <c r="G13" s="360"/>
      <c r="H13" s="361"/>
    </row>
    <row r="14" spans="1:8" ht="15.75" customHeight="1">
      <c r="A14" s="374" t="s">
        <v>237</v>
      </c>
      <c r="B14" s="375"/>
      <c r="C14" s="375"/>
      <c r="D14" s="376"/>
      <c r="E14" s="348" t="s">
        <v>7</v>
      </c>
      <c r="F14" s="346" t="s">
        <v>5</v>
      </c>
      <c r="G14" s="6" t="s">
        <v>20</v>
      </c>
      <c r="H14" s="7" t="s">
        <v>6</v>
      </c>
    </row>
    <row r="15" spans="1:8" ht="19.5" customHeight="1" thickBot="1">
      <c r="A15" s="371" t="s">
        <v>181</v>
      </c>
      <c r="B15" s="372"/>
      <c r="C15" s="372"/>
      <c r="D15" s="373"/>
      <c r="E15" s="349"/>
      <c r="F15" s="347"/>
      <c r="G15" s="8" t="s">
        <v>178</v>
      </c>
      <c r="H15" s="9">
        <v>0.2976</v>
      </c>
    </row>
    <row r="16" spans="1:8" ht="3.75" customHeight="1" thickBot="1">
      <c r="A16" s="368"/>
      <c r="B16" s="368"/>
      <c r="C16" s="368"/>
      <c r="D16" s="368"/>
      <c r="E16" s="368"/>
      <c r="F16" s="368"/>
      <c r="G16" s="368"/>
      <c r="H16" s="368"/>
    </row>
    <row r="17" spans="1:11" ht="39" thickBot="1">
      <c r="A17" s="10" t="s">
        <v>0</v>
      </c>
      <c r="B17" s="11" t="s">
        <v>4</v>
      </c>
      <c r="C17" s="11" t="s">
        <v>1</v>
      </c>
      <c r="D17" s="11" t="s">
        <v>3</v>
      </c>
      <c r="E17" s="11" t="s">
        <v>2</v>
      </c>
      <c r="F17" s="12" t="s">
        <v>176</v>
      </c>
      <c r="G17" s="13" t="s">
        <v>177</v>
      </c>
      <c r="H17" s="14" t="s">
        <v>8</v>
      </c>
      <c r="K17" s="264" t="s">
        <v>63</v>
      </c>
    </row>
    <row r="18" spans="1:8" ht="12.75">
      <c r="A18" s="267"/>
      <c r="B18" s="268"/>
      <c r="C18" s="269"/>
      <c r="D18" s="270"/>
      <c r="E18" s="271"/>
      <c r="F18" s="272"/>
      <c r="G18" s="271"/>
      <c r="H18" s="273"/>
    </row>
    <row r="19" spans="1:13" s="19" customFormat="1" ht="18" customHeight="1">
      <c r="A19" s="274">
        <v>1</v>
      </c>
      <c r="B19" s="275" t="s">
        <v>12</v>
      </c>
      <c r="C19" s="276" t="s">
        <v>21</v>
      </c>
      <c r="D19" s="277"/>
      <c r="E19" s="278"/>
      <c r="F19" s="279"/>
      <c r="G19" s="278"/>
      <c r="H19" s="280">
        <f>SUM(H20:H21)</f>
        <v>1405.9755519999999</v>
      </c>
      <c r="K19" s="264" t="s">
        <v>63</v>
      </c>
      <c r="L19" s="1"/>
      <c r="M19" s="1"/>
    </row>
    <row r="20" spans="1:13" s="24" customFormat="1" ht="76.5">
      <c r="A20" s="259" t="s">
        <v>11</v>
      </c>
      <c r="B20" s="281" t="s">
        <v>13</v>
      </c>
      <c r="C20" s="261" t="s">
        <v>182</v>
      </c>
      <c r="D20" s="282" t="s">
        <v>22</v>
      </c>
      <c r="E20" s="253">
        <f>'MEMÓRIA DE CÁLCULO'!E17</f>
        <v>1</v>
      </c>
      <c r="F20" s="262">
        <v>1083.52</v>
      </c>
      <c r="G20" s="253">
        <f>F20+(F20*$H$15)</f>
        <v>1405.9755519999999</v>
      </c>
      <c r="H20" s="263">
        <f>E20*G20</f>
        <v>1405.9755519999999</v>
      </c>
      <c r="K20" s="264"/>
      <c r="L20" s="1"/>
      <c r="M20" s="1"/>
    </row>
    <row r="21" spans="1:11" s="24" customFormat="1" ht="12.75">
      <c r="A21" s="259"/>
      <c r="B21" s="281"/>
      <c r="C21" s="261"/>
      <c r="D21" s="282"/>
      <c r="E21" s="253"/>
      <c r="F21" s="262"/>
      <c r="G21" s="253"/>
      <c r="H21" s="263"/>
      <c r="K21" s="264"/>
    </row>
    <row r="22" spans="1:11" s="24" customFormat="1" ht="12.75">
      <c r="A22" s="259"/>
      <c r="B22" s="281"/>
      <c r="C22" s="261"/>
      <c r="D22" s="282"/>
      <c r="E22" s="253"/>
      <c r="F22" s="262"/>
      <c r="G22" s="253"/>
      <c r="H22" s="263"/>
      <c r="K22" s="264"/>
    </row>
    <row r="23" spans="1:13" s="19" customFormat="1" ht="12.75">
      <c r="A23" s="249">
        <v>2</v>
      </c>
      <c r="B23" s="250" t="s">
        <v>28</v>
      </c>
      <c r="C23" s="251" t="s">
        <v>39</v>
      </c>
      <c r="D23" s="252"/>
      <c r="E23" s="253"/>
      <c r="F23" s="254"/>
      <c r="G23" s="255"/>
      <c r="H23" s="256">
        <f>SUM(H24:H26)</f>
        <v>77657.1466928</v>
      </c>
      <c r="K23" s="257"/>
      <c r="M23" s="258"/>
    </row>
    <row r="24" spans="1:11" s="24" customFormat="1" ht="25.5">
      <c r="A24" s="259" t="s">
        <v>14</v>
      </c>
      <c r="B24" s="260" t="s">
        <v>40</v>
      </c>
      <c r="C24" s="261" t="s">
        <v>223</v>
      </c>
      <c r="D24" s="282" t="s">
        <v>18</v>
      </c>
      <c r="E24" s="253">
        <f>'MEMÓRIA DE CÁLCULO'!E40</f>
        <v>1154.94</v>
      </c>
      <c r="F24" s="262">
        <v>39.79</v>
      </c>
      <c r="G24" s="253">
        <f>F24+(F24*$H$15)</f>
        <v>51.631504</v>
      </c>
      <c r="H24" s="263">
        <f>E24*G24</f>
        <v>59631.289229760005</v>
      </c>
      <c r="K24" s="265"/>
    </row>
    <row r="25" spans="1:13" s="24" customFormat="1" ht="12.75">
      <c r="A25" s="259" t="s">
        <v>15</v>
      </c>
      <c r="B25" s="260" t="s">
        <v>42</v>
      </c>
      <c r="C25" s="261" t="s">
        <v>192</v>
      </c>
      <c r="D25" s="260" t="s">
        <v>18</v>
      </c>
      <c r="E25" s="253">
        <f>'MEMÓRIA DE CÁLCULO'!E41</f>
        <v>1305.61</v>
      </c>
      <c r="F25" s="262">
        <v>10.64</v>
      </c>
      <c r="G25" s="253">
        <f>F25+(F25*$H$15)</f>
        <v>13.806464</v>
      </c>
      <c r="H25" s="263">
        <f>E25*G25</f>
        <v>18025.85746304</v>
      </c>
      <c r="J25" s="34">
        <f>(0.015*17.74)/0.025</f>
        <v>10.643999999999997</v>
      </c>
      <c r="K25" s="257"/>
      <c r="L25" s="1"/>
      <c r="M25" s="265"/>
    </row>
    <row r="26" spans="1:13" s="24" customFormat="1" ht="12.75">
      <c r="A26" s="259"/>
      <c r="B26" s="260"/>
      <c r="C26" s="261"/>
      <c r="D26" s="260"/>
      <c r="E26" s="253"/>
      <c r="F26" s="262"/>
      <c r="G26" s="253"/>
      <c r="H26" s="263"/>
      <c r="K26" s="257"/>
      <c r="M26" s="266"/>
    </row>
    <row r="27" spans="1:13" s="19" customFormat="1" ht="12.75" hidden="1">
      <c r="A27" s="249">
        <v>2</v>
      </c>
      <c r="B27" s="250" t="s">
        <v>25</v>
      </c>
      <c r="C27" s="251" t="s">
        <v>163</v>
      </c>
      <c r="D27" s="252"/>
      <c r="E27" s="253"/>
      <c r="F27" s="254"/>
      <c r="G27" s="255"/>
      <c r="H27" s="256">
        <f>SUM(H28:H33)</f>
        <v>0</v>
      </c>
      <c r="K27" s="264"/>
      <c r="L27" s="1"/>
      <c r="M27" s="1"/>
    </row>
    <row r="28" spans="1:13" s="24" customFormat="1" ht="25.5" hidden="1">
      <c r="A28" s="259" t="s">
        <v>14</v>
      </c>
      <c r="B28" s="260" t="s">
        <v>124</v>
      </c>
      <c r="C28" s="261" t="s">
        <v>125</v>
      </c>
      <c r="D28" s="260" t="s">
        <v>10</v>
      </c>
      <c r="E28" s="253">
        <f>'MEMÓRIA DE CÁLCULO'!E22</f>
        <v>0</v>
      </c>
      <c r="F28" s="262">
        <v>1</v>
      </c>
      <c r="G28" s="253">
        <f>F28+(F28*$H$15)</f>
        <v>1.2976</v>
      </c>
      <c r="H28" s="263">
        <f>E28*G28</f>
        <v>0</v>
      </c>
      <c r="K28" s="264"/>
      <c r="L28" s="1"/>
      <c r="M28" s="1"/>
    </row>
    <row r="29" spans="1:13" s="24" customFormat="1" ht="12.75" hidden="1">
      <c r="A29" s="259"/>
      <c r="B29" s="260"/>
      <c r="C29" s="261" t="s">
        <v>164</v>
      </c>
      <c r="D29" s="260"/>
      <c r="E29" s="253"/>
      <c r="F29" s="262"/>
      <c r="G29" s="253"/>
      <c r="H29" s="263"/>
      <c r="K29" s="264"/>
      <c r="L29" s="1"/>
      <c r="M29" s="1"/>
    </row>
    <row r="30" spans="1:13" s="24" customFormat="1" ht="25.5" hidden="1">
      <c r="A30" s="259" t="s">
        <v>15</v>
      </c>
      <c r="B30" s="260" t="s">
        <v>127</v>
      </c>
      <c r="C30" s="261" t="s">
        <v>128</v>
      </c>
      <c r="D30" s="260" t="s">
        <v>17</v>
      </c>
      <c r="E30" s="253">
        <f>'MEMÓRIA DE CÁLCULO'!E24</f>
        <v>0</v>
      </c>
      <c r="F30" s="262">
        <v>1</v>
      </c>
      <c r="G30" s="253">
        <f>F30+(F30*$H$15)</f>
        <v>1.2976</v>
      </c>
      <c r="H30" s="263">
        <f>E30*G30</f>
        <v>0</v>
      </c>
      <c r="K30" s="264"/>
      <c r="L30" s="1"/>
      <c r="M30" s="1"/>
    </row>
    <row r="31" spans="1:13" s="24" customFormat="1" ht="12.75" hidden="1">
      <c r="A31" s="259"/>
      <c r="B31" s="260"/>
      <c r="C31" s="261" t="s">
        <v>164</v>
      </c>
      <c r="D31" s="260"/>
      <c r="E31" s="253"/>
      <c r="F31" s="262"/>
      <c r="G31" s="253"/>
      <c r="H31" s="263"/>
      <c r="K31" s="264"/>
      <c r="L31" s="1"/>
      <c r="M31" s="1"/>
    </row>
    <row r="32" spans="1:13" s="24" customFormat="1" ht="25.5" hidden="1">
      <c r="A32" s="259" t="s">
        <v>16</v>
      </c>
      <c r="B32" s="260" t="s">
        <v>129</v>
      </c>
      <c r="C32" s="261" t="s">
        <v>130</v>
      </c>
      <c r="D32" s="260" t="s">
        <v>18</v>
      </c>
      <c r="E32" s="253">
        <f>'MEMÓRIA DE CÁLCULO'!E26</f>
        <v>0</v>
      </c>
      <c r="F32" s="262">
        <v>1</v>
      </c>
      <c r="G32" s="253">
        <f>F32+(F32*$H$15)</f>
        <v>1.2976</v>
      </c>
      <c r="H32" s="263">
        <f>E32*G32</f>
        <v>0</v>
      </c>
      <c r="K32" s="264"/>
      <c r="L32" s="1"/>
      <c r="M32" s="1"/>
    </row>
    <row r="33" spans="1:13" s="24" customFormat="1" ht="12.75" hidden="1">
      <c r="A33" s="259"/>
      <c r="B33" s="260"/>
      <c r="C33" s="261" t="s">
        <v>164</v>
      </c>
      <c r="D33" s="260"/>
      <c r="E33" s="253"/>
      <c r="F33" s="262"/>
      <c r="G33" s="253"/>
      <c r="H33" s="263"/>
      <c r="K33" s="264"/>
      <c r="L33" s="1"/>
      <c r="M33" s="1"/>
    </row>
    <row r="34" spans="1:13" s="24" customFormat="1" ht="12.75" hidden="1">
      <c r="A34" s="259"/>
      <c r="B34" s="260"/>
      <c r="C34" s="261"/>
      <c r="D34" s="260"/>
      <c r="E34" s="253"/>
      <c r="F34" s="262"/>
      <c r="G34" s="253"/>
      <c r="H34" s="263"/>
      <c r="K34" s="264"/>
      <c r="L34" s="1"/>
      <c r="M34" s="1"/>
    </row>
    <row r="35" spans="1:13" s="24" customFormat="1" ht="12.75" hidden="1">
      <c r="A35" s="259"/>
      <c r="B35" s="260"/>
      <c r="C35" s="261"/>
      <c r="D35" s="282"/>
      <c r="E35" s="253"/>
      <c r="F35" s="262"/>
      <c r="G35" s="253"/>
      <c r="H35" s="263"/>
      <c r="K35" s="264"/>
      <c r="L35" s="1"/>
      <c r="M35" s="1"/>
    </row>
    <row r="36" spans="1:11" s="19" customFormat="1" ht="12.75" hidden="1">
      <c r="A36" s="249">
        <v>3</v>
      </c>
      <c r="B36" s="250" t="s">
        <v>25</v>
      </c>
      <c r="C36" s="251" t="s">
        <v>91</v>
      </c>
      <c r="D36" s="252"/>
      <c r="E36" s="253"/>
      <c r="F36" s="254"/>
      <c r="G36" s="255"/>
      <c r="H36" s="256">
        <f>SUM(H37:H39)</f>
        <v>0</v>
      </c>
      <c r="K36" s="264"/>
    </row>
    <row r="37" spans="1:11" s="24" customFormat="1" ht="25.5" hidden="1">
      <c r="A37" s="259" t="s">
        <v>27</v>
      </c>
      <c r="B37" s="260" t="s">
        <v>67</v>
      </c>
      <c r="C37" s="261" t="s">
        <v>68</v>
      </c>
      <c r="D37" s="260" t="s">
        <v>17</v>
      </c>
      <c r="E37" s="253">
        <f>'MEMÓRIA DE CÁLCULO'!E30</f>
        <v>0</v>
      </c>
      <c r="F37" s="262">
        <v>1</v>
      </c>
      <c r="G37" s="253">
        <f>F37+(F37*$H$15)</f>
        <v>1.2976</v>
      </c>
      <c r="H37" s="263">
        <f>E37*G37</f>
        <v>0</v>
      </c>
      <c r="K37" s="253"/>
    </row>
    <row r="38" spans="1:11" s="24" customFormat="1" ht="12.75" hidden="1">
      <c r="A38" s="259" t="s">
        <v>85</v>
      </c>
      <c r="B38" s="260" t="s">
        <v>23</v>
      </c>
      <c r="C38" s="261" t="s">
        <v>24</v>
      </c>
      <c r="D38" s="260" t="s">
        <v>10</v>
      </c>
      <c r="E38" s="253">
        <f>'MEMÓRIA DE CÁLCULO'!E31</f>
        <v>0</v>
      </c>
      <c r="F38" s="262">
        <v>1</v>
      </c>
      <c r="G38" s="253">
        <f>F38+(F38*$H$15)</f>
        <v>1.2976</v>
      </c>
      <c r="H38" s="263">
        <f>E38*G38</f>
        <v>0</v>
      </c>
      <c r="K38" s="253"/>
    </row>
    <row r="39" spans="1:11" s="24" customFormat="1" ht="25.5" hidden="1">
      <c r="A39" s="259" t="s">
        <v>34</v>
      </c>
      <c r="B39" s="260" t="s">
        <v>69</v>
      </c>
      <c r="C39" s="261" t="s">
        <v>70</v>
      </c>
      <c r="D39" s="282" t="s">
        <v>17</v>
      </c>
      <c r="E39" s="253">
        <f>'MEMÓRIA DE CÁLCULO'!E32</f>
        <v>0</v>
      </c>
      <c r="F39" s="262">
        <v>1</v>
      </c>
      <c r="G39" s="253">
        <f>F39+(F39*$H$15)</f>
        <v>1.2976</v>
      </c>
      <c r="H39" s="263">
        <f>E39*G39</f>
        <v>0</v>
      </c>
      <c r="K39" s="253"/>
    </row>
    <row r="40" spans="1:11" s="24" customFormat="1" ht="12.75" hidden="1">
      <c r="A40" s="259"/>
      <c r="B40" s="260"/>
      <c r="C40" s="261"/>
      <c r="D40" s="282"/>
      <c r="E40" s="253"/>
      <c r="F40" s="262"/>
      <c r="G40" s="253"/>
      <c r="H40" s="263"/>
      <c r="K40" s="264"/>
    </row>
    <row r="41" spans="1:11" s="24" customFormat="1" ht="12.75" hidden="1">
      <c r="A41" s="259"/>
      <c r="B41" s="260"/>
      <c r="C41" s="261"/>
      <c r="D41" s="282"/>
      <c r="E41" s="253"/>
      <c r="F41" s="262"/>
      <c r="G41" s="253"/>
      <c r="H41" s="263"/>
      <c r="K41" s="264"/>
    </row>
    <row r="42" spans="1:11" s="19" customFormat="1" ht="12.75" hidden="1">
      <c r="A42" s="249">
        <v>4</v>
      </c>
      <c r="B42" s="250" t="s">
        <v>28</v>
      </c>
      <c r="C42" s="251" t="s">
        <v>39</v>
      </c>
      <c r="D42" s="252"/>
      <c r="E42" s="253"/>
      <c r="F42" s="254"/>
      <c r="G42" s="255"/>
      <c r="H42" s="256">
        <f>SUM(H43:H47)</f>
        <v>0</v>
      </c>
      <c r="K42" s="264"/>
    </row>
    <row r="43" spans="1:11" s="24" customFormat="1" ht="25.5" hidden="1">
      <c r="A43" s="259" t="s">
        <v>29</v>
      </c>
      <c r="B43" s="260" t="s">
        <v>71</v>
      </c>
      <c r="C43" s="261" t="s">
        <v>72</v>
      </c>
      <c r="D43" s="260" t="s">
        <v>18</v>
      </c>
      <c r="E43" s="253">
        <f>'MEMÓRIA DE CÁLCULO'!E36</f>
        <v>0</v>
      </c>
      <c r="F43" s="262">
        <v>1</v>
      </c>
      <c r="G43" s="253">
        <f>F43+(F43*$H$15)</f>
        <v>1.2976</v>
      </c>
      <c r="H43" s="263">
        <f>E43*G43</f>
        <v>0</v>
      </c>
      <c r="I43" s="32"/>
      <c r="J43" s="32"/>
      <c r="K43" s="266"/>
    </row>
    <row r="44" spans="1:11" s="24" customFormat="1" ht="38.25" hidden="1">
      <c r="A44" s="259" t="s">
        <v>92</v>
      </c>
      <c r="B44" s="260" t="s">
        <v>73</v>
      </c>
      <c r="C44" s="261" t="s">
        <v>74</v>
      </c>
      <c r="D44" s="260" t="s">
        <v>30</v>
      </c>
      <c r="E44" s="253">
        <f>'MEMÓRIA DE CÁLCULO'!E37</f>
        <v>0</v>
      </c>
      <c r="F44" s="262">
        <v>1</v>
      </c>
      <c r="G44" s="253">
        <f>F44+(F44*$H$15)</f>
        <v>1.2976</v>
      </c>
      <c r="H44" s="263">
        <f>E44*G44</f>
        <v>0</v>
      </c>
      <c r="K44" s="264"/>
    </row>
    <row r="45" spans="1:13" s="24" customFormat="1" ht="25.5" hidden="1">
      <c r="A45" s="259" t="s">
        <v>134</v>
      </c>
      <c r="B45" s="260" t="s">
        <v>40</v>
      </c>
      <c r="C45" s="261" t="s">
        <v>41</v>
      </c>
      <c r="D45" s="260" t="s">
        <v>18</v>
      </c>
      <c r="E45" s="253">
        <f>'MEMÓRIA DE CÁLCULO'!E36</f>
        <v>0</v>
      </c>
      <c r="F45" s="262">
        <v>1</v>
      </c>
      <c r="G45" s="253">
        <f>F45+(F45*$H$15)</f>
        <v>1.2976</v>
      </c>
      <c r="H45" s="263">
        <f>E45*G45</f>
        <v>0</v>
      </c>
      <c r="K45" s="264"/>
      <c r="L45" s="1"/>
      <c r="M45" s="1"/>
    </row>
    <row r="46" spans="1:13" s="24" customFormat="1" ht="12.75" hidden="1">
      <c r="A46" s="259" t="s">
        <v>135</v>
      </c>
      <c r="B46" s="260" t="s">
        <v>42</v>
      </c>
      <c r="C46" s="261" t="s">
        <v>131</v>
      </c>
      <c r="D46" s="260" t="s">
        <v>18</v>
      </c>
      <c r="E46" s="253">
        <f>'MEMÓRIA DE CÁLCULO'!E37</f>
        <v>0</v>
      </c>
      <c r="F46" s="262">
        <v>1</v>
      </c>
      <c r="G46" s="253">
        <f>F46+(F46*$H$15)</f>
        <v>1.2976</v>
      </c>
      <c r="H46" s="263">
        <f>E46*G46</f>
        <v>0</v>
      </c>
      <c r="K46" s="264"/>
      <c r="L46" s="1"/>
      <c r="M46" s="1"/>
    </row>
    <row r="47" spans="1:11" s="24" customFormat="1" ht="12.75" hidden="1">
      <c r="A47" s="259"/>
      <c r="B47" s="260"/>
      <c r="C47" s="261"/>
      <c r="D47" s="260"/>
      <c r="E47" s="253"/>
      <c r="F47" s="262"/>
      <c r="G47" s="253"/>
      <c r="H47" s="263"/>
      <c r="K47" s="264"/>
    </row>
    <row r="48" spans="1:11" s="24" customFormat="1" ht="12.75" hidden="1">
      <c r="A48" s="259"/>
      <c r="B48" s="260"/>
      <c r="C48" s="261"/>
      <c r="D48" s="260"/>
      <c r="E48" s="253"/>
      <c r="F48" s="262"/>
      <c r="G48" s="253"/>
      <c r="H48" s="263"/>
      <c r="K48" s="264"/>
    </row>
    <row r="49" spans="1:11" s="24" customFormat="1" ht="12.75">
      <c r="A49" s="259"/>
      <c r="B49" s="260"/>
      <c r="C49" s="261"/>
      <c r="D49" s="260"/>
      <c r="E49" s="253"/>
      <c r="F49" s="262"/>
      <c r="G49" s="253"/>
      <c r="H49" s="263"/>
      <c r="K49" s="264"/>
    </row>
    <row r="50" spans="1:13" s="19" customFormat="1" ht="25.5">
      <c r="A50" s="249">
        <v>3</v>
      </c>
      <c r="B50" s="250" t="s">
        <v>32</v>
      </c>
      <c r="C50" s="251" t="s">
        <v>189</v>
      </c>
      <c r="D50" s="252"/>
      <c r="E50" s="253"/>
      <c r="F50" s="254"/>
      <c r="G50" s="255"/>
      <c r="H50" s="256">
        <f>SUM(H51:H63)</f>
        <v>394099.88952448004</v>
      </c>
      <c r="K50" s="264"/>
      <c r="L50" s="1"/>
      <c r="M50" s="1"/>
    </row>
    <row r="51" spans="1:13" s="19" customFormat="1" ht="25.5" hidden="1">
      <c r="A51" s="249" t="s">
        <v>44</v>
      </c>
      <c r="B51" s="250"/>
      <c r="C51" s="251" t="s">
        <v>132</v>
      </c>
      <c r="D51" s="252"/>
      <c r="E51" s="253"/>
      <c r="F51" s="254"/>
      <c r="G51" s="255"/>
      <c r="H51" s="256"/>
      <c r="K51" s="264"/>
      <c r="L51" s="1"/>
      <c r="M51" s="1"/>
    </row>
    <row r="52" spans="1:13" s="24" customFormat="1" ht="38.25" hidden="1">
      <c r="A52" s="259" t="s">
        <v>136</v>
      </c>
      <c r="B52" s="260" t="s">
        <v>49</v>
      </c>
      <c r="C52" s="261" t="s">
        <v>90</v>
      </c>
      <c r="D52" s="282" t="s">
        <v>17</v>
      </c>
      <c r="E52" s="253">
        <f>'MEMÓRIA DE CÁLCULO'!E46</f>
        <v>0</v>
      </c>
      <c r="F52" s="262">
        <v>1</v>
      </c>
      <c r="G52" s="253">
        <f aca="true" t="shared" si="0" ref="G52:G59">F52+(F52*$H$15)</f>
        <v>1.2976</v>
      </c>
      <c r="H52" s="263">
        <f aca="true" t="shared" si="1" ref="H52:H59">E52*G52</f>
        <v>0</v>
      </c>
      <c r="I52" s="33"/>
      <c r="K52" s="264"/>
      <c r="L52" s="1"/>
      <c r="M52" s="1"/>
    </row>
    <row r="53" spans="1:13" s="38" customFormat="1" ht="25.5" hidden="1">
      <c r="A53" s="259" t="s">
        <v>137</v>
      </c>
      <c r="B53" s="260" t="s">
        <v>88</v>
      </c>
      <c r="C53" s="261" t="s">
        <v>89</v>
      </c>
      <c r="D53" s="282" t="s">
        <v>80</v>
      </c>
      <c r="E53" s="253">
        <f>'MEMÓRIA DE CÁLCULO'!E47</f>
        <v>0</v>
      </c>
      <c r="F53" s="262">
        <v>1</v>
      </c>
      <c r="G53" s="253">
        <f t="shared" si="0"/>
        <v>1.2976</v>
      </c>
      <c r="H53" s="263">
        <f t="shared" si="1"/>
        <v>0</v>
      </c>
      <c r="I53" s="37"/>
      <c r="K53" s="264"/>
      <c r="L53" s="1"/>
      <c r="M53" s="1"/>
    </row>
    <row r="54" spans="1:13" s="24" customFormat="1" ht="76.5" hidden="1">
      <c r="A54" s="259" t="s">
        <v>138</v>
      </c>
      <c r="B54" s="260" t="s">
        <v>47</v>
      </c>
      <c r="C54" s="261" t="s">
        <v>48</v>
      </c>
      <c r="D54" s="282" t="s">
        <v>17</v>
      </c>
      <c r="E54" s="253">
        <f>'MEMÓRIA DE CÁLCULO'!E48</f>
        <v>0</v>
      </c>
      <c r="F54" s="262">
        <v>1</v>
      </c>
      <c r="G54" s="253">
        <f t="shared" si="0"/>
        <v>1.2976</v>
      </c>
      <c r="H54" s="263">
        <f t="shared" si="1"/>
        <v>0</v>
      </c>
      <c r="I54" s="33"/>
      <c r="K54" s="264"/>
      <c r="L54" s="1"/>
      <c r="M54" s="1"/>
    </row>
    <row r="55" spans="1:13" s="24" customFormat="1" ht="25.5" hidden="1">
      <c r="A55" s="259" t="s">
        <v>139</v>
      </c>
      <c r="B55" s="260" t="s">
        <v>83</v>
      </c>
      <c r="C55" s="261" t="s">
        <v>84</v>
      </c>
      <c r="D55" s="282" t="s">
        <v>50</v>
      </c>
      <c r="E55" s="253">
        <f>'MEMÓRIA DE CÁLCULO'!E49</f>
        <v>0</v>
      </c>
      <c r="F55" s="262">
        <v>1</v>
      </c>
      <c r="G55" s="253">
        <f t="shared" si="0"/>
        <v>1.2976</v>
      </c>
      <c r="H55" s="263">
        <f t="shared" si="1"/>
        <v>0</v>
      </c>
      <c r="I55" s="33"/>
      <c r="K55" s="264"/>
      <c r="L55" s="1"/>
      <c r="M55" s="1"/>
    </row>
    <row r="56" spans="1:13" s="24" customFormat="1" ht="63.75" hidden="1">
      <c r="A56" s="259" t="s">
        <v>140</v>
      </c>
      <c r="B56" s="260" t="s">
        <v>81</v>
      </c>
      <c r="C56" s="261" t="s">
        <v>133</v>
      </c>
      <c r="D56" s="282" t="s">
        <v>10</v>
      </c>
      <c r="E56" s="253">
        <f>'MEMÓRIA DE CÁLCULO'!E50</f>
        <v>0</v>
      </c>
      <c r="F56" s="262">
        <v>1</v>
      </c>
      <c r="G56" s="253">
        <f t="shared" si="0"/>
        <v>1.2976</v>
      </c>
      <c r="H56" s="263">
        <f t="shared" si="1"/>
        <v>0</v>
      </c>
      <c r="I56" s="33"/>
      <c r="K56" s="264"/>
      <c r="L56" s="1"/>
      <c r="M56" s="1"/>
    </row>
    <row r="57" spans="1:13" s="24" customFormat="1" ht="63.75" hidden="1">
      <c r="A57" s="259" t="s">
        <v>141</v>
      </c>
      <c r="B57" s="260" t="s">
        <v>82</v>
      </c>
      <c r="C57" s="261" t="s">
        <v>93</v>
      </c>
      <c r="D57" s="282" t="s">
        <v>10</v>
      </c>
      <c r="E57" s="253">
        <f>'MEMÓRIA DE CÁLCULO'!E51</f>
        <v>0</v>
      </c>
      <c r="F57" s="262">
        <v>1</v>
      </c>
      <c r="G57" s="253">
        <f t="shared" si="0"/>
        <v>1.2976</v>
      </c>
      <c r="H57" s="263">
        <f t="shared" si="1"/>
        <v>0</v>
      </c>
      <c r="I57" s="33"/>
      <c r="K57" s="264"/>
      <c r="L57" s="1"/>
      <c r="M57" s="1"/>
    </row>
    <row r="58" spans="1:13" s="24" customFormat="1" ht="25.5" hidden="1">
      <c r="A58" s="259" t="s">
        <v>142</v>
      </c>
      <c r="B58" s="260" t="s">
        <v>78</v>
      </c>
      <c r="C58" s="261" t="s">
        <v>79</v>
      </c>
      <c r="D58" s="282" t="s">
        <v>80</v>
      </c>
      <c r="E58" s="253">
        <f>'MEMÓRIA DE CÁLCULO'!E52</f>
        <v>0</v>
      </c>
      <c r="F58" s="262">
        <v>1</v>
      </c>
      <c r="G58" s="253">
        <f t="shared" si="0"/>
        <v>1.2976</v>
      </c>
      <c r="H58" s="263">
        <f t="shared" si="1"/>
        <v>0</v>
      </c>
      <c r="I58" s="33"/>
      <c r="K58" s="264"/>
      <c r="L58" s="1"/>
      <c r="M58" s="1"/>
    </row>
    <row r="59" spans="1:13" s="24" customFormat="1" ht="76.5" hidden="1">
      <c r="A59" s="259" t="s">
        <v>143</v>
      </c>
      <c r="B59" s="260" t="s">
        <v>77</v>
      </c>
      <c r="C59" s="261" t="s">
        <v>86</v>
      </c>
      <c r="D59" s="282" t="s">
        <v>17</v>
      </c>
      <c r="E59" s="253">
        <f>'MEMÓRIA DE CÁLCULO'!E53</f>
        <v>0</v>
      </c>
      <c r="F59" s="262">
        <v>1</v>
      </c>
      <c r="G59" s="253">
        <f t="shared" si="0"/>
        <v>1.2976</v>
      </c>
      <c r="H59" s="263">
        <f t="shared" si="1"/>
        <v>0</v>
      </c>
      <c r="I59" s="33"/>
      <c r="K59" s="264"/>
      <c r="L59" s="1"/>
      <c r="M59" s="1"/>
    </row>
    <row r="60" spans="1:13" s="24" customFormat="1" ht="38.25">
      <c r="A60" s="259" t="s">
        <v>27</v>
      </c>
      <c r="B60" s="315" t="s">
        <v>230</v>
      </c>
      <c r="C60" s="261" t="s">
        <v>231</v>
      </c>
      <c r="D60" s="283" t="s">
        <v>10</v>
      </c>
      <c r="E60" s="253">
        <f>'MEMÓRIA DE CÁLCULO'!E54</f>
        <v>3112.68</v>
      </c>
      <c r="F60" s="262">
        <v>7.21</v>
      </c>
      <c r="G60" s="253">
        <f>F60+(F60*$H$15)</f>
        <v>9.355696</v>
      </c>
      <c r="H60" s="263">
        <f>E60*G60</f>
        <v>29121.28782528</v>
      </c>
      <c r="I60" s="33"/>
      <c r="K60" s="264"/>
      <c r="L60" s="1"/>
      <c r="M60" s="1"/>
    </row>
    <row r="61" spans="1:13" s="24" customFormat="1" ht="12.75">
      <c r="A61" s="259" t="s">
        <v>85</v>
      </c>
      <c r="B61" s="315" t="s">
        <v>33</v>
      </c>
      <c r="C61" s="261" t="s">
        <v>220</v>
      </c>
      <c r="D61" s="283" t="s">
        <v>10</v>
      </c>
      <c r="E61" s="253">
        <f>'MEMÓRIA DE CÁLCULO'!E56</f>
        <v>6118.6</v>
      </c>
      <c r="F61" s="262">
        <v>0.78</v>
      </c>
      <c r="G61" s="253">
        <f>F61+(F61*$H$15)</f>
        <v>1.0121280000000001</v>
      </c>
      <c r="H61" s="263">
        <f>E61*G61</f>
        <v>6192.8063808000015</v>
      </c>
      <c r="I61" s="33"/>
      <c r="K61" s="264"/>
      <c r="L61" s="1"/>
      <c r="M61" s="1"/>
    </row>
    <row r="62" spans="1:13" s="24" customFormat="1" ht="51">
      <c r="A62" s="259" t="s">
        <v>34</v>
      </c>
      <c r="B62" s="260" t="s">
        <v>183</v>
      </c>
      <c r="C62" s="284" t="s">
        <v>196</v>
      </c>
      <c r="D62" s="282" t="s">
        <v>10</v>
      </c>
      <c r="E62" s="253">
        <f>'MEMÓRIA DE CÁLCULO'!E56</f>
        <v>6118.6</v>
      </c>
      <c r="F62" s="262">
        <v>45.19</v>
      </c>
      <c r="G62" s="253">
        <f>F62+(F62*$H$15)</f>
        <v>58.638543999999996</v>
      </c>
      <c r="H62" s="263">
        <f>E62*G62</f>
        <v>358785.7953184</v>
      </c>
      <c r="I62" s="33"/>
      <c r="J62" s="35"/>
      <c r="K62" s="264"/>
      <c r="L62" s="1"/>
      <c r="M62" s="1"/>
    </row>
    <row r="63" spans="1:11" s="24" customFormat="1" ht="12.75">
      <c r="A63" s="259"/>
      <c r="B63" s="260"/>
      <c r="C63" s="261"/>
      <c r="D63" s="282"/>
      <c r="E63" s="253"/>
      <c r="F63" s="262"/>
      <c r="G63" s="253"/>
      <c r="H63" s="263"/>
      <c r="I63" s="33"/>
      <c r="K63" s="264"/>
    </row>
    <row r="64" spans="1:13" s="19" customFormat="1" ht="12.75" hidden="1">
      <c r="A64" s="249">
        <v>3</v>
      </c>
      <c r="B64" s="250" t="s">
        <v>45</v>
      </c>
      <c r="C64" s="251" t="s">
        <v>43</v>
      </c>
      <c r="D64" s="252"/>
      <c r="E64" s="253"/>
      <c r="F64" s="254"/>
      <c r="G64" s="255"/>
      <c r="H64" s="256">
        <f>SUM(H65:H66)</f>
        <v>0</v>
      </c>
      <c r="K64" s="264"/>
      <c r="L64" s="1"/>
      <c r="M64" s="1"/>
    </row>
    <row r="65" spans="1:13" s="24" customFormat="1" ht="38.25" hidden="1">
      <c r="A65" s="259" t="s">
        <v>27</v>
      </c>
      <c r="B65" s="260" t="s">
        <v>37</v>
      </c>
      <c r="C65" s="261" t="s">
        <v>51</v>
      </c>
      <c r="D65" s="282" t="s">
        <v>30</v>
      </c>
      <c r="E65" s="253">
        <f>'MEMÓRIA DE CÁLCULO'!E70</f>
        <v>0</v>
      </c>
      <c r="F65" s="262">
        <v>250.24</v>
      </c>
      <c r="G65" s="253">
        <f>F65+(F65*$H$15)</f>
        <v>324.711424</v>
      </c>
      <c r="H65" s="263">
        <f>E65*G65</f>
        <v>0</v>
      </c>
      <c r="K65" s="264"/>
      <c r="L65" s="1"/>
      <c r="M65" s="1"/>
    </row>
    <row r="66" spans="1:13" s="24" customFormat="1" ht="12.75" hidden="1">
      <c r="A66" s="259"/>
      <c r="B66" s="260"/>
      <c r="C66" s="261"/>
      <c r="D66" s="282"/>
      <c r="E66" s="253"/>
      <c r="F66" s="262"/>
      <c r="G66" s="253"/>
      <c r="H66" s="263"/>
      <c r="K66" s="264"/>
      <c r="L66" s="1"/>
      <c r="M66" s="1"/>
    </row>
    <row r="67" spans="1:13" s="24" customFormat="1" ht="12.75" hidden="1">
      <c r="A67" s="259"/>
      <c r="B67" s="260"/>
      <c r="C67" s="261"/>
      <c r="D67" s="282"/>
      <c r="E67" s="253"/>
      <c r="F67" s="262"/>
      <c r="G67" s="253"/>
      <c r="H67" s="263"/>
      <c r="K67" s="264"/>
      <c r="L67" s="1"/>
      <c r="M67" s="1"/>
    </row>
    <row r="68" spans="1:13" s="24" customFormat="1" ht="12.75">
      <c r="A68" s="259"/>
      <c r="B68" s="260"/>
      <c r="C68" s="261"/>
      <c r="D68" s="282"/>
      <c r="E68" s="253"/>
      <c r="F68" s="262"/>
      <c r="G68" s="253"/>
      <c r="H68" s="263"/>
      <c r="K68" s="264"/>
      <c r="L68" s="1"/>
      <c r="M68" s="1"/>
    </row>
    <row r="69" spans="1:13" s="19" customFormat="1" ht="12.75">
      <c r="A69" s="249">
        <v>4</v>
      </c>
      <c r="B69" s="250" t="s">
        <v>87</v>
      </c>
      <c r="C69" s="251" t="s">
        <v>184</v>
      </c>
      <c r="D69" s="252"/>
      <c r="E69" s="253"/>
      <c r="F69" s="254"/>
      <c r="G69" s="255"/>
      <c r="H69" s="256">
        <f>SUM(H70:H71)</f>
        <v>6317.114514399999</v>
      </c>
      <c r="K69" s="264"/>
      <c r="L69" s="1"/>
      <c r="M69" s="1"/>
    </row>
    <row r="70" spans="1:13" s="24" customFormat="1" ht="38.25">
      <c r="A70" s="259" t="s">
        <v>29</v>
      </c>
      <c r="B70" s="260" t="s">
        <v>40</v>
      </c>
      <c r="C70" s="261" t="s">
        <v>206</v>
      </c>
      <c r="D70" s="282" t="s">
        <v>18</v>
      </c>
      <c r="E70" s="253">
        <f>'MEMÓRIA DE CÁLCULO'!E60</f>
        <v>122.35</v>
      </c>
      <c r="F70" s="262">
        <v>39.79</v>
      </c>
      <c r="G70" s="253">
        <f>F70+(F70*$H$15)</f>
        <v>51.631504</v>
      </c>
      <c r="H70" s="263">
        <f>E70*G70</f>
        <v>6317.114514399999</v>
      </c>
      <c r="K70" s="265"/>
      <c r="L70" s="1"/>
      <c r="M70" s="1"/>
    </row>
    <row r="71" spans="1:13" s="24" customFormat="1" ht="12.75">
      <c r="A71" s="259"/>
      <c r="B71" s="260"/>
      <c r="C71" s="261"/>
      <c r="D71" s="282"/>
      <c r="E71" s="253"/>
      <c r="F71" s="262"/>
      <c r="G71" s="253"/>
      <c r="H71" s="263"/>
      <c r="K71" s="264"/>
      <c r="L71" s="1"/>
      <c r="M71" s="1"/>
    </row>
    <row r="72" spans="1:13" s="24" customFormat="1" ht="12.75">
      <c r="A72" s="259"/>
      <c r="B72" s="260"/>
      <c r="C72" s="261"/>
      <c r="D72" s="282"/>
      <c r="E72" s="253"/>
      <c r="F72" s="262"/>
      <c r="G72" s="253"/>
      <c r="H72" s="263"/>
      <c r="K72" s="264"/>
      <c r="L72" s="1"/>
      <c r="M72" s="1"/>
    </row>
    <row r="73" spans="1:13" s="19" customFormat="1" ht="12.75">
      <c r="A73" s="249">
        <v>5</v>
      </c>
      <c r="B73" s="250" t="s">
        <v>87</v>
      </c>
      <c r="C73" s="251" t="s">
        <v>190</v>
      </c>
      <c r="D73" s="252"/>
      <c r="E73" s="253"/>
      <c r="F73" s="254"/>
      <c r="G73" s="255"/>
      <c r="H73" s="256">
        <f>SUM(H74:H77)</f>
        <v>9833.718993759998</v>
      </c>
      <c r="K73" s="257"/>
      <c r="L73" s="1"/>
      <c r="M73" s="293"/>
    </row>
    <row r="74" spans="1:13" s="24" customFormat="1" ht="63.75">
      <c r="A74" s="259" t="s">
        <v>44</v>
      </c>
      <c r="B74" s="260" t="s">
        <v>209</v>
      </c>
      <c r="C74" s="261" t="s">
        <v>210</v>
      </c>
      <c r="D74" s="282" t="s">
        <v>10</v>
      </c>
      <c r="E74" s="253">
        <f>'MEMÓRIA DE CÁLCULO'!E64</f>
        <v>6.37</v>
      </c>
      <c r="F74" s="262">
        <v>299.62</v>
      </c>
      <c r="G74" s="253">
        <f>F74+(F74*$H$15)</f>
        <v>388.78691200000003</v>
      </c>
      <c r="H74" s="263">
        <f>E74*G74</f>
        <v>2476.57262944</v>
      </c>
      <c r="K74" s="257"/>
      <c r="L74" s="1"/>
      <c r="M74" s="294"/>
    </row>
    <row r="75" spans="1:13" s="24" customFormat="1" ht="63.75">
      <c r="A75" s="259" t="s">
        <v>75</v>
      </c>
      <c r="B75" s="260" t="s">
        <v>211</v>
      </c>
      <c r="C75" s="261" t="s">
        <v>214</v>
      </c>
      <c r="D75" s="282" t="s">
        <v>10</v>
      </c>
      <c r="E75" s="253">
        <f>'MEMÓRIA DE CÁLCULO'!E65</f>
        <v>7.27</v>
      </c>
      <c r="F75" s="262">
        <v>328.09</v>
      </c>
      <c r="G75" s="253">
        <f>F75+(F75*$H$15)</f>
        <v>425.72958399999993</v>
      </c>
      <c r="H75" s="263">
        <f>E75*G75</f>
        <v>3095.054075679999</v>
      </c>
      <c r="K75" s="257"/>
      <c r="L75" s="1"/>
      <c r="M75" s="294"/>
    </row>
    <row r="76" spans="1:13" s="24" customFormat="1" ht="51">
      <c r="A76" s="259" t="s">
        <v>75</v>
      </c>
      <c r="B76" s="260" t="s">
        <v>212</v>
      </c>
      <c r="C76" s="261" t="s">
        <v>213</v>
      </c>
      <c r="D76" s="282" t="s">
        <v>10</v>
      </c>
      <c r="E76" s="253">
        <f>'MEMÓRIA DE CÁLCULO'!E66</f>
        <v>206.06</v>
      </c>
      <c r="F76" s="262">
        <v>15.94</v>
      </c>
      <c r="G76" s="253">
        <f>F76+(F76*$H$15)</f>
        <v>20.683743999999997</v>
      </c>
      <c r="H76" s="263">
        <f>E76*G76</f>
        <v>4262.092288639999</v>
      </c>
      <c r="K76" s="257"/>
      <c r="L76" s="1"/>
      <c r="M76" s="294"/>
    </row>
    <row r="77" spans="1:13" s="24" customFormat="1" ht="12.75">
      <c r="A77" s="259"/>
      <c r="B77" s="260"/>
      <c r="C77" s="261"/>
      <c r="D77" s="282"/>
      <c r="E77" s="253"/>
      <c r="F77" s="262"/>
      <c r="G77" s="253"/>
      <c r="H77" s="263"/>
      <c r="K77" s="257"/>
      <c r="L77" s="1"/>
      <c r="M77" s="294"/>
    </row>
    <row r="78" spans="1:13" s="24" customFormat="1" ht="12.75">
      <c r="A78" s="259"/>
      <c r="B78" s="260"/>
      <c r="C78" s="261"/>
      <c r="D78" s="282"/>
      <c r="E78" s="253"/>
      <c r="F78" s="262"/>
      <c r="G78" s="253"/>
      <c r="H78" s="263"/>
      <c r="K78" s="257"/>
      <c r="L78" s="1"/>
      <c r="M78" s="294"/>
    </row>
    <row r="79" spans="1:13" s="19" customFormat="1" ht="12.75">
      <c r="A79" s="249"/>
      <c r="B79" s="310"/>
      <c r="C79" s="310" t="s">
        <v>218</v>
      </c>
      <c r="D79" s="252"/>
      <c r="E79" s="255"/>
      <c r="F79" s="254"/>
      <c r="G79" s="255"/>
      <c r="H79" s="256">
        <f>H19+H23+H50+H69+H73</f>
        <v>489313.8452774401</v>
      </c>
      <c r="K79" s="257"/>
      <c r="L79" s="311"/>
      <c r="M79" s="312"/>
    </row>
    <row r="80" spans="1:13" s="19" customFormat="1" ht="12.75">
      <c r="A80" s="249"/>
      <c r="B80" s="310"/>
      <c r="C80" s="310"/>
      <c r="D80" s="252"/>
      <c r="E80" s="255"/>
      <c r="F80" s="254"/>
      <c r="G80" s="255"/>
      <c r="H80" s="256"/>
      <c r="K80" s="257"/>
      <c r="L80" s="311"/>
      <c r="M80" s="312"/>
    </row>
    <row r="81" spans="1:13" s="24" customFormat="1" ht="12.75">
      <c r="A81" s="259"/>
      <c r="B81" s="260"/>
      <c r="C81" s="261"/>
      <c r="D81" s="282"/>
      <c r="E81" s="253"/>
      <c r="F81" s="262"/>
      <c r="G81" s="253"/>
      <c r="H81" s="263"/>
      <c r="K81" s="257"/>
      <c r="L81" s="1"/>
      <c r="M81" s="294"/>
    </row>
    <row r="82" spans="1:13" s="19" customFormat="1" ht="12.75">
      <c r="A82" s="249">
        <v>6</v>
      </c>
      <c r="B82" s="250" t="s">
        <v>87</v>
      </c>
      <c r="C82" s="251" t="s">
        <v>217</v>
      </c>
      <c r="D82" s="252"/>
      <c r="E82" s="253"/>
      <c r="F82" s="254"/>
      <c r="G82" s="255"/>
      <c r="H82" s="256">
        <f>SUM(H83:H84)</f>
        <v>2446.57</v>
      </c>
      <c r="K82" s="264"/>
      <c r="L82" s="1"/>
      <c r="M82" s="1"/>
    </row>
    <row r="83" spans="1:13" s="24" customFormat="1" ht="25.5">
      <c r="A83" s="259" t="s">
        <v>191</v>
      </c>
      <c r="B83" s="281" t="s">
        <v>46</v>
      </c>
      <c r="C83" s="261" t="s">
        <v>219</v>
      </c>
      <c r="D83" s="282" t="s">
        <v>180</v>
      </c>
      <c r="E83" s="253">
        <v>0.5</v>
      </c>
      <c r="F83" s="262">
        <v>2446.57</v>
      </c>
      <c r="G83" s="253">
        <f>F83</f>
        <v>2446.57</v>
      </c>
      <c r="H83" s="263">
        <f>G83</f>
        <v>2446.57</v>
      </c>
      <c r="K83" s="313"/>
      <c r="L83" s="40"/>
      <c r="M83" s="1"/>
    </row>
    <row r="84" spans="1:13" s="24" customFormat="1" ht="12.75">
      <c r="A84" s="259"/>
      <c r="B84" s="260"/>
      <c r="C84" s="261"/>
      <c r="D84" s="282"/>
      <c r="E84" s="253"/>
      <c r="F84" s="262"/>
      <c r="G84" s="253"/>
      <c r="H84" s="263"/>
      <c r="K84" s="264"/>
      <c r="L84" s="1"/>
      <c r="M84" s="1"/>
    </row>
    <row r="85" spans="1:13" ht="13.5" thickBot="1">
      <c r="A85" s="285"/>
      <c r="B85" s="286"/>
      <c r="C85" s="287"/>
      <c r="D85" s="288"/>
      <c r="E85" s="289"/>
      <c r="F85" s="290"/>
      <c r="G85" s="289"/>
      <c r="H85" s="291"/>
      <c r="L85" s="3"/>
      <c r="M85" s="3"/>
    </row>
    <row r="86" spans="1:12" ht="18" customHeight="1" thickBot="1">
      <c r="A86" s="377" t="s">
        <v>19</v>
      </c>
      <c r="B86" s="378"/>
      <c r="C86" s="378"/>
      <c r="D86" s="378"/>
      <c r="E86" s="378"/>
      <c r="F86" s="378"/>
      <c r="G86" s="379"/>
      <c r="H86" s="292">
        <f>H79+H82</f>
        <v>491760.4152774401</v>
      </c>
      <c r="J86" s="264"/>
      <c r="L86" s="40"/>
    </row>
    <row r="87" spans="1:12" ht="18" customHeight="1">
      <c r="A87" s="167"/>
      <c r="B87" s="168"/>
      <c r="C87" s="168"/>
      <c r="D87" s="168"/>
      <c r="E87" s="168"/>
      <c r="F87" s="168"/>
      <c r="G87" s="168"/>
      <c r="H87" s="169"/>
      <c r="J87" s="264"/>
      <c r="L87" s="40"/>
    </row>
    <row r="88" spans="1:12" ht="18" customHeight="1">
      <c r="A88" s="167"/>
      <c r="B88" s="168"/>
      <c r="C88" s="168"/>
      <c r="D88" s="168"/>
      <c r="E88" s="168"/>
      <c r="F88" s="168"/>
      <c r="G88" s="168"/>
      <c r="H88" s="169"/>
      <c r="J88" s="264"/>
      <c r="L88" s="40"/>
    </row>
    <row r="89" spans="1:12" ht="18" customHeight="1">
      <c r="A89" s="167"/>
      <c r="B89" s="168"/>
      <c r="C89" s="168"/>
      <c r="D89" s="168"/>
      <c r="E89" s="168"/>
      <c r="F89" s="168"/>
      <c r="G89" s="168"/>
      <c r="H89" s="169"/>
      <c r="J89" s="40"/>
      <c r="L89" s="40"/>
    </row>
    <row r="90" spans="1:8" ht="12.75">
      <c r="A90" s="170"/>
      <c r="B90" s="171"/>
      <c r="C90" s="171"/>
      <c r="D90" s="171"/>
      <c r="E90" s="171"/>
      <c r="F90" s="171"/>
      <c r="G90" s="171"/>
      <c r="H90" s="172"/>
    </row>
    <row r="91" spans="1:11" ht="11.25" customHeight="1">
      <c r="A91" s="41"/>
      <c r="B91" s="382" t="s">
        <v>239</v>
      </c>
      <c r="C91" s="382"/>
      <c r="D91" s="42"/>
      <c r="E91" s="370" t="s">
        <v>240</v>
      </c>
      <c r="F91" s="370"/>
      <c r="G91" s="244"/>
      <c r="H91" s="43"/>
      <c r="K91" s="266"/>
    </row>
    <row r="92" spans="1:13" ht="12.75">
      <c r="A92" s="41"/>
      <c r="B92" s="383" t="s">
        <v>241</v>
      </c>
      <c r="C92" s="383"/>
      <c r="D92" s="42"/>
      <c r="E92" s="370"/>
      <c r="F92" s="370"/>
      <c r="G92" s="244"/>
      <c r="H92" s="43"/>
      <c r="L92" s="3"/>
      <c r="M92" s="40"/>
    </row>
    <row r="93" spans="1:8" ht="12.75" hidden="1">
      <c r="A93" s="46"/>
      <c r="B93" s="47"/>
      <c r="C93" s="47"/>
      <c r="D93" s="47"/>
      <c r="E93" s="47"/>
      <c r="F93" s="48"/>
      <c r="G93" s="47"/>
      <c r="H93" s="49"/>
    </row>
    <row r="94" spans="1:8" ht="12.75">
      <c r="A94" s="46"/>
      <c r="B94" s="47"/>
      <c r="C94" s="47"/>
      <c r="D94" s="47"/>
      <c r="E94" s="47"/>
      <c r="F94" s="48"/>
      <c r="G94" s="47"/>
      <c r="H94" s="49"/>
    </row>
    <row r="95" spans="1:8" ht="12.75">
      <c r="A95" s="46"/>
      <c r="B95" s="47"/>
      <c r="C95" s="47"/>
      <c r="D95" s="47"/>
      <c r="E95" s="47"/>
      <c r="F95" s="48"/>
      <c r="G95" s="47"/>
      <c r="H95" s="49"/>
    </row>
    <row r="96" spans="1:8" ht="11.25" customHeight="1">
      <c r="A96" s="41"/>
      <c r="B96" s="382" t="s">
        <v>242</v>
      </c>
      <c r="C96" s="382"/>
      <c r="D96" s="42"/>
      <c r="E96" s="370"/>
      <c r="F96" s="370"/>
      <c r="G96" s="244"/>
      <c r="H96" s="50"/>
    </row>
    <row r="97" spans="1:8" ht="13.5" thickBot="1">
      <c r="A97" s="173"/>
      <c r="B97" s="380" t="s">
        <v>243</v>
      </c>
      <c r="C97" s="380"/>
      <c r="D97" s="174"/>
      <c r="E97" s="381"/>
      <c r="F97" s="381"/>
      <c r="G97" s="245"/>
      <c r="H97" s="175"/>
    </row>
    <row r="98" spans="1:8" ht="12.75">
      <c r="A98" s="44"/>
      <c r="B98" s="45"/>
      <c r="C98" s="45"/>
      <c r="D98" s="44"/>
      <c r="E98" s="45"/>
      <c r="F98" s="51"/>
      <c r="G98" s="45"/>
      <c r="H98" s="44"/>
    </row>
    <row r="99" spans="1:8" ht="12.75">
      <c r="A99" s="44"/>
      <c r="B99" s="45"/>
      <c r="C99" s="45"/>
      <c r="D99" s="44"/>
      <c r="E99" s="45"/>
      <c r="F99" s="51"/>
      <c r="G99" s="45"/>
      <c r="H99" s="44"/>
    </row>
  </sheetData>
  <sheetProtection/>
  <mergeCells count="27">
    <mergeCell ref="B97:C97"/>
    <mergeCell ref="E97:F97"/>
    <mergeCell ref="B96:C96"/>
    <mergeCell ref="B92:C92"/>
    <mergeCell ref="E92:F92"/>
    <mergeCell ref="E91:F91"/>
    <mergeCell ref="B91:C91"/>
    <mergeCell ref="E13:H13"/>
    <mergeCell ref="A9:H9"/>
    <mergeCell ref="F11:H11"/>
    <mergeCell ref="A16:H16"/>
    <mergeCell ref="A8:H8"/>
    <mergeCell ref="E96:F96"/>
    <mergeCell ref="A13:D13"/>
    <mergeCell ref="A15:D15"/>
    <mergeCell ref="A14:D14"/>
    <mergeCell ref="A86:G86"/>
    <mergeCell ref="A5:H5"/>
    <mergeCell ref="A3:H3"/>
    <mergeCell ref="A2:H2"/>
    <mergeCell ref="A4:H4"/>
    <mergeCell ref="A7:H7"/>
    <mergeCell ref="F14:F15"/>
    <mergeCell ref="E14:E15"/>
    <mergeCell ref="F12:H12"/>
    <mergeCell ref="A11:E11"/>
    <mergeCell ref="A12:E12"/>
  </mergeCells>
  <printOptions/>
  <pageMargins left="0.7874015748031497" right="0.1968503937007874" top="0.3937007874015748" bottom="0.472440944881889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75" zoomScaleNormal="75" zoomScalePageLayoutView="0" workbookViewId="0" topLeftCell="A26">
      <selection activeCell="C52" sqref="C52"/>
    </sheetView>
  </sheetViews>
  <sheetFormatPr defaultColWidth="9.140625" defaultRowHeight="12.75"/>
  <cols>
    <col min="1" max="1" width="11.7109375" style="61" customWidth="1"/>
    <col min="2" max="2" width="10.421875" style="61" customWidth="1"/>
    <col min="3" max="3" width="65.140625" style="61" customWidth="1"/>
    <col min="4" max="4" width="14.28125" style="63" customWidth="1"/>
    <col min="5" max="5" width="13.57421875" style="63" customWidth="1"/>
    <col min="6" max="7" width="12.7109375" style="61" customWidth="1"/>
    <col min="8" max="8" width="13.8515625" style="61" customWidth="1"/>
    <col min="9" max="9" width="12.8515625" style="61" customWidth="1"/>
    <col min="10" max="11" width="12.7109375" style="61" customWidth="1"/>
    <col min="12" max="12" width="5.28125" style="61" customWidth="1"/>
    <col min="13" max="13" width="14.7109375" style="61" bestFit="1" customWidth="1"/>
    <col min="14" max="16384" width="9.140625" style="61" customWidth="1"/>
  </cols>
  <sheetData>
    <row r="1" spans="1:11" s="1" customFormat="1" ht="12.75">
      <c r="A1" s="52"/>
      <c r="B1" s="53"/>
      <c r="C1" s="53"/>
      <c r="D1" s="53"/>
      <c r="E1" s="53"/>
      <c r="F1" s="53"/>
      <c r="G1" s="53"/>
      <c r="H1" s="53"/>
      <c r="I1" s="53"/>
      <c r="J1" s="60"/>
      <c r="K1" s="55"/>
    </row>
    <row r="2" spans="1:11" s="1" customFormat="1" ht="28.5">
      <c r="A2" s="384" t="str">
        <f>'PLANILHA ORÇAMENTÁRIA'!A2:H2</f>
        <v>TIMBRADO EMPRESA LICITANTE</v>
      </c>
      <c r="B2" s="385"/>
      <c r="C2" s="385"/>
      <c r="D2" s="385"/>
      <c r="E2" s="385"/>
      <c r="F2" s="385"/>
      <c r="G2" s="385"/>
      <c r="H2" s="385"/>
      <c r="I2" s="385"/>
      <c r="J2" s="385"/>
      <c r="K2" s="386"/>
    </row>
    <row r="3" spans="1:11" s="1" customFormat="1" ht="12.75">
      <c r="A3" s="387" t="str">
        <f>'PLANILHA ORÇAMENTÁRIA'!A3:H3</f>
        <v>ENDEREÇO COMPLETO</v>
      </c>
      <c r="B3" s="388"/>
      <c r="C3" s="388"/>
      <c r="D3" s="388"/>
      <c r="E3" s="388"/>
      <c r="F3" s="388"/>
      <c r="G3" s="388"/>
      <c r="H3" s="388"/>
      <c r="I3" s="388"/>
      <c r="J3" s="388"/>
      <c r="K3" s="389"/>
    </row>
    <row r="4" spans="1:11" s="1" customFormat="1" ht="12.75">
      <c r="A4" s="387" t="str">
        <f>'PLANILHA ORÇAMENTÁRIA'!A4:H4</f>
        <v>CNPJ</v>
      </c>
      <c r="B4" s="388"/>
      <c r="C4" s="388"/>
      <c r="D4" s="388"/>
      <c r="E4" s="388"/>
      <c r="F4" s="388"/>
      <c r="G4" s="388"/>
      <c r="H4" s="388"/>
      <c r="I4" s="388"/>
      <c r="J4" s="388"/>
      <c r="K4" s="389"/>
    </row>
    <row r="5" spans="1:11" s="1" customFormat="1" ht="12.75">
      <c r="A5" s="387" t="str">
        <f>'PLANILHA ORÇAMENTÁRIA'!A5:H5</f>
        <v>TELEFONE E E-MAIL</v>
      </c>
      <c r="B5" s="388"/>
      <c r="C5" s="388"/>
      <c r="D5" s="388"/>
      <c r="E5" s="388"/>
      <c r="F5" s="388"/>
      <c r="G5" s="388"/>
      <c r="H5" s="388"/>
      <c r="I5" s="388"/>
      <c r="J5" s="388"/>
      <c r="K5" s="389"/>
    </row>
    <row r="6" spans="1:11" s="1" customFormat="1" ht="12.75">
      <c r="A6" s="46"/>
      <c r="B6" s="47"/>
      <c r="C6" s="47"/>
      <c r="D6" s="47"/>
      <c r="E6" s="47"/>
      <c r="F6" s="47"/>
      <c r="G6" s="47"/>
      <c r="H6" s="47"/>
      <c r="I6" s="47"/>
      <c r="J6" s="166"/>
      <c r="K6" s="49"/>
    </row>
    <row r="7" spans="1:11" ht="2.25" customHeight="1" thickBot="1">
      <c r="A7" s="62"/>
      <c r="B7" s="62"/>
      <c r="C7" s="62"/>
      <c r="F7" s="63"/>
      <c r="G7" s="63"/>
      <c r="H7" s="63"/>
      <c r="I7" s="62"/>
      <c r="J7" s="62"/>
      <c r="K7" s="62"/>
    </row>
    <row r="8" spans="1:11" ht="16.5" thickBot="1">
      <c r="A8" s="418" t="s">
        <v>174</v>
      </c>
      <c r="B8" s="419"/>
      <c r="C8" s="419"/>
      <c r="D8" s="419"/>
      <c r="E8" s="419"/>
      <c r="F8" s="419"/>
      <c r="G8" s="419"/>
      <c r="H8" s="419"/>
      <c r="I8" s="419"/>
      <c r="J8" s="419"/>
      <c r="K8" s="420"/>
    </row>
    <row r="9" spans="1:11" ht="3.75" customHeight="1" thickBot="1">
      <c r="A9" s="64"/>
      <c r="B9" s="65"/>
      <c r="C9" s="65"/>
      <c r="D9" s="66"/>
      <c r="E9" s="66"/>
      <c r="F9" s="65"/>
      <c r="G9" s="65"/>
      <c r="H9" s="65"/>
      <c r="I9" s="65"/>
      <c r="J9" s="65"/>
      <c r="K9" s="67"/>
    </row>
    <row r="10" spans="1:11" ht="18" customHeight="1" thickBot="1">
      <c r="A10" s="421" t="s">
        <v>65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3"/>
    </row>
    <row r="11" spans="1:11" ht="18" customHeight="1">
      <c r="A11" s="424" t="str">
        <f>'PLANILHA ORÇAMENTÁRIA'!$A$11</f>
        <v>CONVENENTE: SÃO THOMÉ DAS LETRAS-MG</v>
      </c>
      <c r="B11" s="425"/>
      <c r="C11" s="426"/>
      <c r="D11" s="427" t="s">
        <v>232</v>
      </c>
      <c r="E11" s="425"/>
      <c r="F11" s="425"/>
      <c r="G11" s="425"/>
      <c r="H11" s="426"/>
      <c r="I11" s="427" t="str">
        <f>'PLANILHA ORÇAMENTÁRIA'!$F$12</f>
        <v>DATA: XX/XX/20XX</v>
      </c>
      <c r="J11" s="425"/>
      <c r="K11" s="428"/>
    </row>
    <row r="12" spans="1:11" ht="18" customHeight="1" thickBot="1">
      <c r="A12" s="429" t="str">
        <f>'PLANILHA ORÇAMENTÁRIA'!$A$12</f>
        <v>OBJETO: CALÇAMENTO DE VIAS URBANAS</v>
      </c>
      <c r="B12" s="430"/>
      <c r="C12" s="431"/>
      <c r="D12" s="432" t="str">
        <f>'PLANILHA ORÇAMENTÁRIA'!$A$13</f>
        <v>LOCAL: BAIRRO SOBRADINHO - SÃO THOMÉ DAS LETRAS-MG</v>
      </c>
      <c r="E12" s="430"/>
      <c r="F12" s="430"/>
      <c r="G12" s="430"/>
      <c r="H12" s="431"/>
      <c r="I12" s="432" t="str">
        <f>'PLANILHA ORÇAMENTÁRIA'!A15</f>
        <v>PRAZO DE EXECUÇÃO: 05 MESES</v>
      </c>
      <c r="J12" s="430"/>
      <c r="K12" s="433"/>
    </row>
    <row r="13" spans="1:11" ht="36" customHeight="1">
      <c r="A13" s="68" t="s">
        <v>0</v>
      </c>
      <c r="B13" s="69" t="s">
        <v>4</v>
      </c>
      <c r="C13" s="69" t="s">
        <v>52</v>
      </c>
      <c r="D13" s="70" t="s">
        <v>53</v>
      </c>
      <c r="E13" s="70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71" t="s">
        <v>60</v>
      </c>
    </row>
    <row r="14" spans="1:13" ht="14.25" customHeight="1">
      <c r="A14" s="415">
        <f>'PLANILHA ORÇAMENTÁRIA'!A19</f>
        <v>1</v>
      </c>
      <c r="B14" s="413" t="str">
        <f>'PLANILHA ORÇAMENTÁRIA'!B19</f>
        <v>IIO-001</v>
      </c>
      <c r="C14" s="416" t="str">
        <f>'PLANILHA ORÇAMENTÁRIA'!C19</f>
        <v>INSTALAÇÕES INICIAIS</v>
      </c>
      <c r="D14" s="72" t="s">
        <v>61</v>
      </c>
      <c r="E14" s="73">
        <f>E15*100%/E41</f>
        <v>0.0028590661393654068</v>
      </c>
      <c r="F14" s="73">
        <v>1</v>
      </c>
      <c r="G14" s="73"/>
      <c r="H14" s="73"/>
      <c r="I14" s="73"/>
      <c r="J14" s="73"/>
      <c r="K14" s="74"/>
      <c r="M14" s="75"/>
    </row>
    <row r="15" spans="1:13" ht="14.25" customHeight="1">
      <c r="A15" s="399"/>
      <c r="B15" s="411"/>
      <c r="C15" s="403"/>
      <c r="D15" s="76" t="s">
        <v>62</v>
      </c>
      <c r="E15" s="77">
        <f>'PLANILHA ORÇAMENTÁRIA'!H19</f>
        <v>1405.9755519999999</v>
      </c>
      <c r="F15" s="78">
        <f aca="true" t="shared" si="0" ref="F15:K15">F14*$E$15</f>
        <v>1405.9755519999999</v>
      </c>
      <c r="G15" s="78">
        <f t="shared" si="0"/>
        <v>0</v>
      </c>
      <c r="H15" s="78">
        <f t="shared" si="0"/>
        <v>0</v>
      </c>
      <c r="I15" s="78">
        <f t="shared" si="0"/>
        <v>0</v>
      </c>
      <c r="J15" s="78">
        <f t="shared" si="0"/>
        <v>0</v>
      </c>
      <c r="K15" s="79">
        <f t="shared" si="0"/>
        <v>0</v>
      </c>
      <c r="M15" s="80"/>
    </row>
    <row r="16" spans="1:13" ht="14.25" customHeight="1" hidden="1">
      <c r="A16" s="398">
        <f>'PLANILHA ORÇAMENTÁRIA'!A27</f>
        <v>2</v>
      </c>
      <c r="B16" s="417" t="e">
        <f>'PLANILHA ORÇAMENTÁRIA'!#REF!</f>
        <v>#REF!</v>
      </c>
      <c r="C16" s="402" t="str">
        <f>'PLANILHA ORÇAMENTÁRIA'!C27</f>
        <v>DEMOLIÇÕES, RETIRADAS E BOTA-FORA</v>
      </c>
      <c r="D16" s="76" t="s">
        <v>61</v>
      </c>
      <c r="E16" s="73">
        <f>E17*100%/E41</f>
        <v>0</v>
      </c>
      <c r="F16" s="73"/>
      <c r="G16" s="73"/>
      <c r="H16" s="73"/>
      <c r="I16" s="73"/>
      <c r="J16" s="73"/>
      <c r="K16" s="74"/>
      <c r="M16" s="75"/>
    </row>
    <row r="17" spans="1:13" ht="14.25" customHeight="1" hidden="1">
      <c r="A17" s="399"/>
      <c r="B17" s="411"/>
      <c r="C17" s="403"/>
      <c r="D17" s="76" t="s">
        <v>62</v>
      </c>
      <c r="E17" s="77">
        <f>'PLANILHA ORÇAMENTÁRIA'!H27</f>
        <v>0</v>
      </c>
      <c r="F17" s="78">
        <f aca="true" t="shared" si="1" ref="F17:K17">F16*$E$17</f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9">
        <f t="shared" si="1"/>
        <v>0</v>
      </c>
      <c r="M17" s="80"/>
    </row>
    <row r="18" spans="1:13" ht="14.25" customHeight="1" hidden="1">
      <c r="A18" s="398">
        <f>'PLANILHA ORÇAMENTÁRIA'!A36</f>
        <v>3</v>
      </c>
      <c r="B18" s="413">
        <f>'PLANILHA ORÇAMENTÁRIA'!B22</f>
        <v>0</v>
      </c>
      <c r="C18" s="402" t="str">
        <f>'PLANILHA ORÇAMENTÁRIA'!C36</f>
        <v>TRABALHOS EM TERRA - DRENAGEM PLUVIAL</v>
      </c>
      <c r="D18" s="76" t="s">
        <v>61</v>
      </c>
      <c r="E18" s="73">
        <f>E19*100%/E41</f>
        <v>0</v>
      </c>
      <c r="F18" s="73"/>
      <c r="G18" s="73"/>
      <c r="H18" s="73"/>
      <c r="I18" s="73"/>
      <c r="J18" s="73"/>
      <c r="K18" s="74"/>
      <c r="M18" s="75"/>
    </row>
    <row r="19" spans="1:13" ht="14.25" customHeight="1" hidden="1">
      <c r="A19" s="399"/>
      <c r="B19" s="411"/>
      <c r="C19" s="403"/>
      <c r="D19" s="76" t="s">
        <v>62</v>
      </c>
      <c r="E19" s="77">
        <f>'PLANILHA ORÇAMENTÁRIA'!H36</f>
        <v>0</v>
      </c>
      <c r="F19" s="78">
        <f aca="true" t="shared" si="2" ref="F19:K19">F18*$E$19</f>
        <v>0</v>
      </c>
      <c r="G19" s="78">
        <f t="shared" si="2"/>
        <v>0</v>
      </c>
      <c r="H19" s="78">
        <f t="shared" si="2"/>
        <v>0</v>
      </c>
      <c r="I19" s="78">
        <f t="shared" si="2"/>
        <v>0</v>
      </c>
      <c r="J19" s="78">
        <f t="shared" si="2"/>
        <v>0</v>
      </c>
      <c r="K19" s="79">
        <f t="shared" si="2"/>
        <v>0</v>
      </c>
      <c r="M19" s="80"/>
    </row>
    <row r="20" spans="1:13" ht="14.25" customHeight="1" hidden="1">
      <c r="A20" s="398">
        <f>'PLANILHA ORÇAMENTÁRIA'!A42</f>
        <v>4</v>
      </c>
      <c r="B20" s="413" t="str">
        <f>'PLANILHA ORÇAMENTÁRIA'!B25</f>
        <v>DRE-SAR-005</v>
      </c>
      <c r="C20" s="402" t="str">
        <f>'PLANILHA ORÇAMENTÁRIA'!C42</f>
        <v>DRENAGEM PLUVIAL</v>
      </c>
      <c r="D20" s="76" t="s">
        <v>61</v>
      </c>
      <c r="E20" s="73">
        <f>E21*100%/E41</f>
        <v>0</v>
      </c>
      <c r="F20" s="73"/>
      <c r="G20" s="73"/>
      <c r="H20" s="73"/>
      <c r="I20" s="73"/>
      <c r="J20" s="73"/>
      <c r="K20" s="74"/>
      <c r="M20" s="75"/>
    </row>
    <row r="21" spans="1:13" ht="14.25" customHeight="1" hidden="1">
      <c r="A21" s="399"/>
      <c r="B21" s="414"/>
      <c r="C21" s="403"/>
      <c r="D21" s="76" t="s">
        <v>62</v>
      </c>
      <c r="E21" s="77">
        <f>'PLANILHA ORÇAMENTÁRIA'!H42</f>
        <v>0</v>
      </c>
      <c r="F21" s="78">
        <f aca="true" t="shared" si="3" ref="F21:K21">F20*$E$21</f>
        <v>0</v>
      </c>
      <c r="G21" s="78">
        <f t="shared" si="3"/>
        <v>0</v>
      </c>
      <c r="H21" s="78">
        <f t="shared" si="3"/>
        <v>0</v>
      </c>
      <c r="I21" s="78">
        <f t="shared" si="3"/>
        <v>0</v>
      </c>
      <c r="J21" s="78">
        <f t="shared" si="3"/>
        <v>0</v>
      </c>
      <c r="K21" s="79">
        <f t="shared" si="3"/>
        <v>0</v>
      </c>
      <c r="M21" s="80"/>
    </row>
    <row r="22" spans="1:13" ht="14.25" customHeight="1">
      <c r="A22" s="409">
        <f>'PLANILHA ORÇAMENTÁRIA'!A23</f>
        <v>2</v>
      </c>
      <c r="B22" s="407" t="str">
        <f>'PLANILHA ORÇAMENTÁRIA'!B23</f>
        <v>DRE-001</v>
      </c>
      <c r="C22" s="402" t="str">
        <f>'PLANILHA ORÇAMENTÁRIA'!C23</f>
        <v>DRENAGEM PLUVIAL</v>
      </c>
      <c r="D22" s="76" t="s">
        <v>61</v>
      </c>
      <c r="E22" s="73">
        <f>E23*100%/E41</f>
        <v>0.1579166282609136</v>
      </c>
      <c r="F22" s="73">
        <v>0.2</v>
      </c>
      <c r="G22" s="73">
        <v>0.2</v>
      </c>
      <c r="H22" s="73">
        <v>0.2</v>
      </c>
      <c r="I22" s="73">
        <v>0.2</v>
      </c>
      <c r="J22" s="73">
        <v>0.2</v>
      </c>
      <c r="K22" s="74"/>
      <c r="M22" s="75"/>
    </row>
    <row r="23" spans="1:13" ht="14.25" customHeight="1">
      <c r="A23" s="410"/>
      <c r="B23" s="411"/>
      <c r="C23" s="403"/>
      <c r="D23" s="76" t="s">
        <v>62</v>
      </c>
      <c r="E23" s="77">
        <f>'PLANILHA ORÇAMENTÁRIA'!H23</f>
        <v>77657.1466928</v>
      </c>
      <c r="F23" s="78">
        <f aca="true" t="shared" si="4" ref="F23:K23">F22*$E$23</f>
        <v>15531.429338560001</v>
      </c>
      <c r="G23" s="78">
        <f t="shared" si="4"/>
        <v>15531.429338560001</v>
      </c>
      <c r="H23" s="78">
        <f t="shared" si="4"/>
        <v>15531.429338560001</v>
      </c>
      <c r="I23" s="78">
        <f t="shared" si="4"/>
        <v>15531.429338560001</v>
      </c>
      <c r="J23" s="78">
        <f t="shared" si="4"/>
        <v>15531.429338560001</v>
      </c>
      <c r="K23" s="79">
        <f t="shared" si="4"/>
        <v>0</v>
      </c>
      <c r="M23" s="80"/>
    </row>
    <row r="24" spans="1:13" ht="14.25" customHeight="1" hidden="1">
      <c r="A24" s="409">
        <f>'PLANILHA ORÇAMENTÁRIA'!A64</f>
        <v>3</v>
      </c>
      <c r="B24" s="412" t="str">
        <f>'PLANILHA ORÇAMENTÁRIA'!B64</f>
        <v>URB-001</v>
      </c>
      <c r="C24" s="402" t="str">
        <f>'PLANILHA ORÇAMENTÁRIA'!C64</f>
        <v>URBANIZAÇÃO E OBRAS COMPLEMENTARES</v>
      </c>
      <c r="D24" s="76" t="s">
        <v>61</v>
      </c>
      <c r="E24" s="73">
        <f>E25*100%/E41</f>
        <v>0</v>
      </c>
      <c r="F24" s="73"/>
      <c r="G24" s="73"/>
      <c r="H24" s="73"/>
      <c r="I24" s="73"/>
      <c r="J24" s="73"/>
      <c r="K24" s="74"/>
      <c r="M24" s="75"/>
    </row>
    <row r="25" spans="1:13" ht="14.25" customHeight="1" hidden="1">
      <c r="A25" s="410"/>
      <c r="B25" s="401"/>
      <c r="C25" s="403"/>
      <c r="D25" s="76" t="s">
        <v>62</v>
      </c>
      <c r="E25" s="77">
        <f>'PLANILHA ORÇAMENTÁRIA'!H64</f>
        <v>0</v>
      </c>
      <c r="F25" s="78">
        <f aca="true" t="shared" si="5" ref="F25:K25">F24*$E$25</f>
        <v>0</v>
      </c>
      <c r="G25" s="78">
        <f t="shared" si="5"/>
        <v>0</v>
      </c>
      <c r="H25" s="78">
        <f t="shared" si="5"/>
        <v>0</v>
      </c>
      <c r="I25" s="78">
        <f t="shared" si="5"/>
        <v>0</v>
      </c>
      <c r="J25" s="78">
        <f t="shared" si="5"/>
        <v>0</v>
      </c>
      <c r="K25" s="79">
        <f t="shared" si="5"/>
        <v>0</v>
      </c>
      <c r="M25" s="80"/>
    </row>
    <row r="26" spans="1:13" ht="14.25" customHeight="1">
      <c r="A26" s="398">
        <f>'PLANILHA ORÇAMENTÁRIA'!A50</f>
        <v>3</v>
      </c>
      <c r="B26" s="407" t="str">
        <f>'PLANILHA ORÇAMENTÁRIA'!B50</f>
        <v>OBR-001</v>
      </c>
      <c r="C26" s="402" t="str">
        <f>'PLANILHA ORÇAMENTÁRIA'!C50</f>
        <v>CALÇAMENTO EM BLOCOS PRÉ-MOLDADOS DE CONCRETO SEXTAVADOS</v>
      </c>
      <c r="D26" s="76" t="s">
        <v>61</v>
      </c>
      <c r="E26" s="73">
        <f>E27*100%/E41</f>
        <v>0.8014062890811123</v>
      </c>
      <c r="F26" s="73">
        <v>0.2</v>
      </c>
      <c r="G26" s="73">
        <v>0.2</v>
      </c>
      <c r="H26" s="73">
        <v>0.2</v>
      </c>
      <c r="I26" s="73">
        <v>0.2</v>
      </c>
      <c r="J26" s="73">
        <v>0.2</v>
      </c>
      <c r="K26" s="74"/>
      <c r="M26" s="75"/>
    </row>
    <row r="27" spans="1:13" ht="14.25" customHeight="1">
      <c r="A27" s="399"/>
      <c r="B27" s="401"/>
      <c r="C27" s="403"/>
      <c r="D27" s="76" t="s">
        <v>62</v>
      </c>
      <c r="E27" s="77">
        <f>'PLANILHA ORÇAMENTÁRIA'!H50</f>
        <v>394099.88952448004</v>
      </c>
      <c r="F27" s="78">
        <f aca="true" t="shared" si="6" ref="F27:K27">F26*$E$27</f>
        <v>78819.97790489602</v>
      </c>
      <c r="G27" s="78">
        <f t="shared" si="6"/>
        <v>78819.97790489602</v>
      </c>
      <c r="H27" s="78">
        <f t="shared" si="6"/>
        <v>78819.97790489602</v>
      </c>
      <c r="I27" s="78">
        <f t="shared" si="6"/>
        <v>78819.97790489602</v>
      </c>
      <c r="J27" s="78">
        <f t="shared" si="6"/>
        <v>78819.97790489602</v>
      </c>
      <c r="K27" s="79">
        <f t="shared" si="6"/>
        <v>0</v>
      </c>
      <c r="M27" s="80"/>
    </row>
    <row r="28" spans="1:14" ht="14.25" customHeight="1">
      <c r="A28" s="398">
        <f>'PLANILHA ORÇAMENTÁRIA'!A69</f>
        <v>4</v>
      </c>
      <c r="B28" s="407" t="s">
        <v>87</v>
      </c>
      <c r="C28" s="402" t="str">
        <f>'PLANILHA ORÇAMENTÁRIA'!C69</f>
        <v>SERVIÇOS COMPLEMENTARES</v>
      </c>
      <c r="D28" s="76" t="s">
        <v>61</v>
      </c>
      <c r="E28" s="73">
        <f>E29*100%/E41</f>
        <v>0.012845919106433214</v>
      </c>
      <c r="F28" s="73"/>
      <c r="G28" s="73"/>
      <c r="H28" s="73"/>
      <c r="I28" s="73"/>
      <c r="J28" s="73">
        <v>1</v>
      </c>
      <c r="K28" s="74"/>
      <c r="M28" s="75"/>
      <c r="N28" s="75"/>
    </row>
    <row r="29" spans="1:13" ht="14.25" customHeight="1">
      <c r="A29" s="399"/>
      <c r="B29" s="401"/>
      <c r="C29" s="403"/>
      <c r="D29" s="76" t="s">
        <v>62</v>
      </c>
      <c r="E29" s="77">
        <f>'PLANILHA ORÇAMENTÁRIA'!H69</f>
        <v>6317.114514399999</v>
      </c>
      <c r="F29" s="78">
        <f aca="true" t="shared" si="7" ref="F29:K29">F28*$E$29</f>
        <v>0</v>
      </c>
      <c r="G29" s="78">
        <f t="shared" si="7"/>
        <v>0</v>
      </c>
      <c r="H29" s="78">
        <f t="shared" si="7"/>
        <v>0</v>
      </c>
      <c r="I29" s="78">
        <f t="shared" si="7"/>
        <v>0</v>
      </c>
      <c r="J29" s="78">
        <f t="shared" si="7"/>
        <v>6317.114514399999</v>
      </c>
      <c r="K29" s="79">
        <f t="shared" si="7"/>
        <v>0</v>
      </c>
      <c r="M29" s="80"/>
    </row>
    <row r="30" spans="1:14" ht="14.25" customHeight="1">
      <c r="A30" s="398">
        <f>'PLANILHA ORÇAMENTÁRIA'!A73</f>
        <v>5</v>
      </c>
      <c r="B30" s="407" t="s">
        <v>87</v>
      </c>
      <c r="C30" s="402" t="str">
        <f>'PLANILHA ORÇAMENTÁRIA'!C73</f>
        <v>SINALIZAÇÃO</v>
      </c>
      <c r="D30" s="76" t="s">
        <v>61</v>
      </c>
      <c r="E30" s="73">
        <f>E31*100%/E41</f>
        <v>0.01999697146874263</v>
      </c>
      <c r="F30" s="73"/>
      <c r="G30" s="73"/>
      <c r="H30" s="73"/>
      <c r="I30" s="73"/>
      <c r="J30" s="73">
        <v>1</v>
      </c>
      <c r="K30" s="74"/>
      <c r="M30" s="75"/>
      <c r="N30" s="75"/>
    </row>
    <row r="31" spans="1:14" ht="14.25" customHeight="1">
      <c r="A31" s="399"/>
      <c r="B31" s="408"/>
      <c r="C31" s="403"/>
      <c r="D31" s="76" t="s">
        <v>62</v>
      </c>
      <c r="E31" s="77">
        <f>'PLANILHA ORÇAMENTÁRIA'!H73</f>
        <v>9833.718993759998</v>
      </c>
      <c r="F31" s="78">
        <f aca="true" t="shared" si="8" ref="F31:K31">F30*$E$31</f>
        <v>0</v>
      </c>
      <c r="G31" s="78">
        <f t="shared" si="8"/>
        <v>0</v>
      </c>
      <c r="H31" s="78">
        <f t="shared" si="8"/>
        <v>0</v>
      </c>
      <c r="I31" s="78">
        <f t="shared" si="8"/>
        <v>0</v>
      </c>
      <c r="J31" s="78">
        <f t="shared" si="8"/>
        <v>9833.718993759998</v>
      </c>
      <c r="K31" s="79">
        <f t="shared" si="8"/>
        <v>0</v>
      </c>
      <c r="M31" s="80"/>
      <c r="N31" s="75"/>
    </row>
    <row r="32" spans="1:13" ht="14.25" customHeight="1">
      <c r="A32" s="398">
        <f>'PLANILHA ORÇAMENTÁRIA'!A82</f>
        <v>6</v>
      </c>
      <c r="B32" s="407" t="s">
        <v>87</v>
      </c>
      <c r="C32" s="402" t="str">
        <f>'PLANILHA ORÇAMENTÁRIA'!C82</f>
        <v>MOBILIZAÇÃO E DESMOBILIZAÇÃO</v>
      </c>
      <c r="D32" s="76" t="s">
        <v>61</v>
      </c>
      <c r="E32" s="73">
        <f>E33*100%/E41</f>
        <v>0.004975125943432638</v>
      </c>
      <c r="F32" s="73"/>
      <c r="G32" s="73"/>
      <c r="H32" s="73"/>
      <c r="I32" s="73"/>
      <c r="J32" s="73">
        <v>1</v>
      </c>
      <c r="K32" s="74"/>
      <c r="M32" s="75"/>
    </row>
    <row r="33" spans="1:20" ht="14.25" customHeight="1">
      <c r="A33" s="399"/>
      <c r="B33" s="408"/>
      <c r="C33" s="403"/>
      <c r="D33" s="76" t="s">
        <v>62</v>
      </c>
      <c r="E33" s="77">
        <f>'PLANILHA ORÇAMENTÁRIA'!H82</f>
        <v>2446.57</v>
      </c>
      <c r="F33" s="78">
        <f aca="true" t="shared" si="9" ref="F33:K33">F32*$E$33</f>
        <v>0</v>
      </c>
      <c r="G33" s="78">
        <f t="shared" si="9"/>
        <v>0</v>
      </c>
      <c r="H33" s="78">
        <f t="shared" si="9"/>
        <v>0</v>
      </c>
      <c r="I33" s="78">
        <f t="shared" si="9"/>
        <v>0</v>
      </c>
      <c r="J33" s="78">
        <f t="shared" si="9"/>
        <v>2446.57</v>
      </c>
      <c r="K33" s="79">
        <f t="shared" si="9"/>
        <v>0</v>
      </c>
      <c r="M33" s="80"/>
      <c r="T33" s="75"/>
    </row>
    <row r="34" spans="1:13" ht="14.25" customHeight="1">
      <c r="A34" s="398"/>
      <c r="B34" s="400"/>
      <c r="C34" s="402"/>
      <c r="D34" s="76" t="s">
        <v>61</v>
      </c>
      <c r="E34" s="73">
        <f>E35*100%/E41</f>
        <v>0</v>
      </c>
      <c r="F34" s="73"/>
      <c r="G34" s="73"/>
      <c r="H34" s="73"/>
      <c r="I34" s="73"/>
      <c r="J34" s="73"/>
      <c r="K34" s="74"/>
      <c r="M34" s="75"/>
    </row>
    <row r="35" spans="1:13" ht="14.25" customHeight="1">
      <c r="A35" s="399"/>
      <c r="B35" s="401"/>
      <c r="C35" s="403"/>
      <c r="D35" s="76" t="s">
        <v>62</v>
      </c>
      <c r="E35" s="77"/>
      <c r="F35" s="78">
        <f aca="true" t="shared" si="10" ref="F35:K35">F34*$E$35</f>
        <v>0</v>
      </c>
      <c r="G35" s="78">
        <f t="shared" si="10"/>
        <v>0</v>
      </c>
      <c r="H35" s="78">
        <f t="shared" si="10"/>
        <v>0</v>
      </c>
      <c r="I35" s="78">
        <f t="shared" si="10"/>
        <v>0</v>
      </c>
      <c r="J35" s="78">
        <f t="shared" si="10"/>
        <v>0</v>
      </c>
      <c r="K35" s="79">
        <f t="shared" si="10"/>
        <v>0</v>
      </c>
      <c r="M35" s="80"/>
    </row>
    <row r="36" spans="1:13" ht="14.25" customHeight="1">
      <c r="A36" s="398"/>
      <c r="B36" s="400"/>
      <c r="C36" s="402"/>
      <c r="D36" s="76" t="s">
        <v>61</v>
      </c>
      <c r="E36" s="73">
        <f>E37*100%/E41</f>
        <v>0</v>
      </c>
      <c r="F36" s="73"/>
      <c r="G36" s="73"/>
      <c r="H36" s="73"/>
      <c r="I36" s="73"/>
      <c r="J36" s="73"/>
      <c r="K36" s="74"/>
      <c r="M36" s="75"/>
    </row>
    <row r="37" spans="1:13" ht="14.25" customHeight="1">
      <c r="A37" s="399"/>
      <c r="B37" s="401"/>
      <c r="C37" s="403"/>
      <c r="D37" s="76" t="s">
        <v>62</v>
      </c>
      <c r="E37" s="77"/>
      <c r="F37" s="78">
        <f aca="true" t="shared" si="11" ref="F37:K37">F36*$E$37</f>
        <v>0</v>
      </c>
      <c r="G37" s="78">
        <f t="shared" si="11"/>
        <v>0</v>
      </c>
      <c r="H37" s="78">
        <f t="shared" si="11"/>
        <v>0</v>
      </c>
      <c r="I37" s="78">
        <f t="shared" si="11"/>
        <v>0</v>
      </c>
      <c r="J37" s="78">
        <f t="shared" si="11"/>
        <v>0</v>
      </c>
      <c r="K37" s="79">
        <f t="shared" si="11"/>
        <v>0</v>
      </c>
      <c r="M37" s="80"/>
    </row>
    <row r="38" spans="1:13" ht="14.25" customHeight="1">
      <c r="A38" s="398"/>
      <c r="B38" s="400"/>
      <c r="C38" s="402"/>
      <c r="D38" s="76" t="s">
        <v>61</v>
      </c>
      <c r="E38" s="73">
        <f>E39*100%/E41</f>
        <v>0</v>
      </c>
      <c r="F38" s="73"/>
      <c r="G38" s="73"/>
      <c r="H38" s="73"/>
      <c r="I38" s="73"/>
      <c r="J38" s="73"/>
      <c r="K38" s="74"/>
      <c r="M38" s="75"/>
    </row>
    <row r="39" spans="1:13" ht="14.25" customHeight="1">
      <c r="A39" s="399"/>
      <c r="B39" s="401"/>
      <c r="C39" s="403"/>
      <c r="D39" s="76" t="s">
        <v>62</v>
      </c>
      <c r="E39" s="77"/>
      <c r="F39" s="78">
        <f aca="true" t="shared" si="12" ref="F39:K39">F38*$E$39</f>
        <v>0</v>
      </c>
      <c r="G39" s="78">
        <f t="shared" si="12"/>
        <v>0</v>
      </c>
      <c r="H39" s="78">
        <f t="shared" si="12"/>
        <v>0</v>
      </c>
      <c r="I39" s="78">
        <f t="shared" si="12"/>
        <v>0</v>
      </c>
      <c r="J39" s="78">
        <f t="shared" si="12"/>
        <v>0</v>
      </c>
      <c r="K39" s="79">
        <f t="shared" si="12"/>
        <v>0</v>
      </c>
      <c r="M39" s="80"/>
    </row>
    <row r="40" spans="1:13" ht="14.25" customHeight="1">
      <c r="A40" s="392" t="s">
        <v>38</v>
      </c>
      <c r="B40" s="393"/>
      <c r="C40" s="394"/>
      <c r="D40" s="81" t="s">
        <v>61</v>
      </c>
      <c r="E40" s="82">
        <f>E14+E16+E18+E20+E22+E24+E26+E28+E30+E32+E34+E36+E38</f>
        <v>0.9999999999999999</v>
      </c>
      <c r="F40" s="82">
        <f aca="true" t="shared" si="13" ref="F40:K40">F41*100%/$E$41</f>
        <v>0.1947236496077706</v>
      </c>
      <c r="G40" s="82">
        <f t="shared" si="13"/>
        <v>0.19186458346840524</v>
      </c>
      <c r="H40" s="82">
        <f t="shared" si="13"/>
        <v>0.19186458346840524</v>
      </c>
      <c r="I40" s="82">
        <f t="shared" si="13"/>
        <v>0.19186458346840524</v>
      </c>
      <c r="J40" s="82">
        <f t="shared" si="13"/>
        <v>0.2296825999870137</v>
      </c>
      <c r="K40" s="83">
        <f t="shared" si="13"/>
        <v>0</v>
      </c>
      <c r="M40" s="75"/>
    </row>
    <row r="41" spans="1:13" ht="13.5" customHeight="1" thickBot="1">
      <c r="A41" s="395"/>
      <c r="B41" s="396"/>
      <c r="C41" s="397"/>
      <c r="D41" s="84" t="s">
        <v>62</v>
      </c>
      <c r="E41" s="85">
        <f>E15+E17+E19+E21+E23+E25+E27+E29+E31+E33+E35+E37+E39</f>
        <v>491760.4152774401</v>
      </c>
      <c r="F41" s="85">
        <f aca="true" t="shared" si="14" ref="F41:K41">F15+F17+F19+F21+F23+F25+F27+F29+F31+F33+F35+F37+F39</f>
        <v>95757.38279545601</v>
      </c>
      <c r="G41" s="85">
        <f t="shared" si="14"/>
        <v>94351.40724345602</v>
      </c>
      <c r="H41" s="85">
        <f t="shared" si="14"/>
        <v>94351.40724345602</v>
      </c>
      <c r="I41" s="85">
        <f t="shared" si="14"/>
        <v>94351.40724345602</v>
      </c>
      <c r="J41" s="85">
        <f t="shared" si="14"/>
        <v>112948.81075161602</v>
      </c>
      <c r="K41" s="86">
        <f t="shared" si="14"/>
        <v>0</v>
      </c>
      <c r="M41" s="80"/>
    </row>
    <row r="42" spans="1:11" ht="1.5" customHeight="1" thickBot="1">
      <c r="A42" s="87"/>
      <c r="B42" s="88"/>
      <c r="C42" s="88"/>
      <c r="D42" s="89"/>
      <c r="E42" s="89"/>
      <c r="F42" s="88"/>
      <c r="G42" s="88"/>
      <c r="H42" s="88"/>
      <c r="I42" s="88"/>
      <c r="J42" s="88"/>
      <c r="K42" s="90"/>
    </row>
    <row r="43" spans="1:11" ht="14.25" customHeight="1">
      <c r="A43" s="91"/>
      <c r="B43" s="92"/>
      <c r="C43" s="92"/>
      <c r="D43" s="92"/>
      <c r="E43" s="92"/>
      <c r="F43" s="92"/>
      <c r="G43" s="93"/>
      <c r="H43" s="94"/>
      <c r="I43" s="95"/>
      <c r="J43" s="95"/>
      <c r="K43" s="96"/>
    </row>
    <row r="44" spans="1:11" ht="14.25" customHeight="1">
      <c r="A44" s="97"/>
      <c r="B44" s="390" t="str">
        <f>'PLANILHA ORÇAMENTÁRIA'!B91:C91</f>
        <v>XXXXXXXXXXXX</v>
      </c>
      <c r="C44" s="390"/>
      <c r="D44" s="98"/>
      <c r="E44" s="404" t="str">
        <f>'PLANILHA ORÇAMENTÁRIA'!E91:F91</f>
        <v>CREAMG NºXXXXXXXX</v>
      </c>
      <c r="F44" s="404"/>
      <c r="G44" s="99"/>
      <c r="H44" s="100" t="s">
        <v>64</v>
      </c>
      <c r="I44" s="65"/>
      <c r="J44" s="65"/>
      <c r="K44" s="67"/>
    </row>
    <row r="45" spans="1:11" ht="14.25" customHeight="1">
      <c r="A45" s="101"/>
      <c r="B45" s="405" t="str">
        <f>'PLANILHA ORÇAMENTÁRIA'!B92:C92</f>
        <v>R. T. Empresa licitante</v>
      </c>
      <c r="C45" s="405"/>
      <c r="D45" s="66"/>
      <c r="E45" s="406"/>
      <c r="F45" s="406"/>
      <c r="G45" s="99"/>
      <c r="H45" s="102"/>
      <c r="I45" s="65"/>
      <c r="J45" s="65"/>
      <c r="K45" s="67"/>
    </row>
    <row r="46" spans="1:11" ht="15" customHeight="1">
      <c r="A46" s="64"/>
      <c r="B46" s="65"/>
      <c r="C46" s="65"/>
      <c r="D46" s="66"/>
      <c r="E46" s="66"/>
      <c r="F46" s="65"/>
      <c r="G46" s="99"/>
      <c r="H46" s="102"/>
      <c r="I46" s="65"/>
      <c r="J46" s="65"/>
      <c r="K46" s="67"/>
    </row>
    <row r="47" spans="1:11" ht="13.5" customHeight="1">
      <c r="A47" s="103"/>
      <c r="B47" s="390" t="str">
        <f>'PLANILHA ORÇAMENTÁRIA'!$B$96</f>
        <v>XXXXXXXXXXXXXXX</v>
      </c>
      <c r="C47" s="390"/>
      <c r="D47" s="104"/>
      <c r="E47" s="104"/>
      <c r="F47" s="105"/>
      <c r="G47" s="99"/>
      <c r="H47" s="102"/>
      <c r="I47" s="65"/>
      <c r="J47" s="65"/>
      <c r="K47" s="67"/>
    </row>
    <row r="48" spans="1:11" ht="14.25" customHeight="1" thickBot="1">
      <c r="A48" s="106"/>
      <c r="B48" s="391" t="str">
        <f>'PLANILHA ORÇAMENTÁRIA'!$B$97</f>
        <v>Representante legal da empresa licitante</v>
      </c>
      <c r="C48" s="391"/>
      <c r="D48" s="107"/>
      <c r="E48" s="107"/>
      <c r="F48" s="108"/>
      <c r="G48" s="109"/>
      <c r="H48" s="110"/>
      <c r="I48" s="108"/>
      <c r="J48" s="108"/>
      <c r="K48" s="111"/>
    </row>
    <row r="49" ht="13.5" customHeight="1"/>
    <row r="50" ht="13.5" customHeight="1"/>
    <row r="51" ht="17.25" customHeight="1"/>
  </sheetData>
  <sheetProtection/>
  <mergeCells count="58">
    <mergeCell ref="A8:K8"/>
    <mergeCell ref="A10:K10"/>
    <mergeCell ref="A11:C11"/>
    <mergeCell ref="D11:H11"/>
    <mergeCell ref="I11:K11"/>
    <mergeCell ref="A12:C12"/>
    <mergeCell ref="D12:H12"/>
    <mergeCell ref="I12:K12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B44:C44"/>
    <mergeCell ref="E44:F44"/>
    <mergeCell ref="B45:C45"/>
    <mergeCell ref="E45:F45"/>
    <mergeCell ref="A34:A35"/>
    <mergeCell ref="B34:B35"/>
    <mergeCell ref="C34:C35"/>
    <mergeCell ref="A36:A37"/>
    <mergeCell ref="B36:B37"/>
    <mergeCell ref="C36:C37"/>
    <mergeCell ref="A2:K2"/>
    <mergeCell ref="A5:K5"/>
    <mergeCell ref="A4:K4"/>
    <mergeCell ref="B47:C47"/>
    <mergeCell ref="B48:C48"/>
    <mergeCell ref="A3:K3"/>
    <mergeCell ref="A40:C41"/>
    <mergeCell ref="A38:A39"/>
    <mergeCell ref="B38:B39"/>
    <mergeCell ref="C38:C3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5.421875" style="24" bestFit="1" customWidth="1"/>
    <col min="2" max="2" width="11.57421875" style="24" customWidth="1"/>
    <col min="3" max="3" width="44.57421875" style="24" customWidth="1"/>
    <col min="4" max="4" width="9.140625" style="24" customWidth="1"/>
    <col min="5" max="5" width="12.28125" style="24" customWidth="1"/>
    <col min="6" max="6" width="12.28125" style="219" customWidth="1"/>
    <col min="7" max="7" width="12.28125" style="24" customWidth="1"/>
    <col min="8" max="8" width="26.421875" style="24" customWidth="1"/>
    <col min="9" max="9" width="10.421875" style="24" bestFit="1" customWidth="1"/>
    <col min="10" max="10" width="15.7109375" style="191" bestFit="1" customWidth="1"/>
    <col min="11" max="11" width="12.8515625" style="24" bestFit="1" customWidth="1"/>
    <col min="12" max="13" width="9.140625" style="24" customWidth="1"/>
    <col min="14" max="14" width="10.140625" style="24" bestFit="1" customWidth="1"/>
    <col min="15" max="16384" width="9.140625" style="24" customWidth="1"/>
  </cols>
  <sheetData>
    <row r="1" spans="1:8" ht="23.25">
      <c r="A1" s="472" t="str">
        <f>'PLANILHA ORÇAMENTÁRIA'!A2:H2</f>
        <v>TIMBRADO EMPRESA LICITANTE</v>
      </c>
      <c r="B1" s="473"/>
      <c r="C1" s="473"/>
      <c r="D1" s="473"/>
      <c r="E1" s="473"/>
      <c r="F1" s="473"/>
      <c r="G1" s="473"/>
      <c r="H1" s="474"/>
    </row>
    <row r="2" spans="1:8" ht="12.75">
      <c r="A2" s="475" t="str">
        <f>'PLANILHA ORÇAMENTÁRIA'!A3:H3</f>
        <v>ENDEREÇO COMPLETO</v>
      </c>
      <c r="B2" s="476"/>
      <c r="C2" s="476"/>
      <c r="D2" s="476"/>
      <c r="E2" s="476"/>
      <c r="F2" s="476"/>
      <c r="G2" s="476"/>
      <c r="H2" s="477"/>
    </row>
    <row r="3" spans="1:8" ht="12.75">
      <c r="A3" s="475" t="str">
        <f>'PLANILHA ORÇAMENTÁRIA'!A4:H4</f>
        <v>CNPJ</v>
      </c>
      <c r="B3" s="476"/>
      <c r="C3" s="476"/>
      <c r="D3" s="476"/>
      <c r="E3" s="476"/>
      <c r="F3" s="476"/>
      <c r="G3" s="476"/>
      <c r="H3" s="477"/>
    </row>
    <row r="4" spans="1:8" ht="12.75">
      <c r="A4" s="475" t="str">
        <f>'PLANILHA ORÇAMENTÁRIA'!A5:H5</f>
        <v>TELEFONE E E-MAIL</v>
      </c>
      <c r="B4" s="476"/>
      <c r="C4" s="476"/>
      <c r="D4" s="476"/>
      <c r="E4" s="476"/>
      <c r="F4" s="476"/>
      <c r="G4" s="476"/>
      <c r="H4" s="477"/>
    </row>
    <row r="5" spans="1:8" ht="7.5" customHeight="1" thickBot="1">
      <c r="A5" s="176"/>
      <c r="B5" s="123"/>
      <c r="C5" s="123"/>
      <c r="D5" s="123"/>
      <c r="E5" s="123"/>
      <c r="F5" s="177"/>
      <c r="G5" s="123"/>
      <c r="H5" s="124"/>
    </row>
    <row r="6" spans="1:8" ht="16.5" thickBot="1">
      <c r="A6" s="478" t="s">
        <v>172</v>
      </c>
      <c r="B6" s="479"/>
      <c r="C6" s="479"/>
      <c r="D6" s="479"/>
      <c r="E6" s="479"/>
      <c r="F6" s="479"/>
      <c r="G6" s="479"/>
      <c r="H6" s="480"/>
    </row>
    <row r="7" spans="1:8" ht="3.75" customHeight="1" thickBot="1">
      <c r="A7" s="481"/>
      <c r="B7" s="481"/>
      <c r="C7" s="481"/>
      <c r="D7" s="481"/>
      <c r="E7" s="481"/>
      <c r="F7" s="481"/>
      <c r="G7" s="481"/>
      <c r="H7" s="481"/>
    </row>
    <row r="8" spans="1:8" ht="19.5" customHeight="1" thickBot="1">
      <c r="A8" s="482" t="s">
        <v>155</v>
      </c>
      <c r="B8" s="483"/>
      <c r="C8" s="483"/>
      <c r="D8" s="483"/>
      <c r="E8" s="483"/>
      <c r="F8" s="483"/>
      <c r="G8" s="483"/>
      <c r="H8" s="484"/>
    </row>
    <row r="9" spans="1:8" ht="3.75" customHeight="1" thickBot="1">
      <c r="A9" s="192"/>
      <c r="B9" s="192"/>
      <c r="C9" s="192"/>
      <c r="D9" s="192"/>
      <c r="E9" s="192"/>
      <c r="F9" s="193"/>
      <c r="G9" s="192"/>
      <c r="H9" s="192"/>
    </row>
    <row r="10" spans="1:8" ht="19.5" customHeight="1">
      <c r="A10" s="459" t="str">
        <f>'PLANILHA ORÇAMENTÁRIA'!A11:E11</f>
        <v>CONVENENTE: SÃO THOMÉ DAS LETRAS-MG</v>
      </c>
      <c r="B10" s="460"/>
      <c r="C10" s="460"/>
      <c r="D10" s="460"/>
      <c r="E10" s="461"/>
      <c r="F10" s="462" t="str">
        <f>'PLANILHA ORÇAMENTÁRIA'!F11:H11</f>
        <v>CONVÊNIO SEGOV</v>
      </c>
      <c r="G10" s="463"/>
      <c r="H10" s="464"/>
    </row>
    <row r="11" spans="1:8" ht="19.5" customHeight="1">
      <c r="A11" s="449" t="str">
        <f>'PLANILHA ORÇAMENTÁRIA'!A12:E12</f>
        <v>OBJETO: CALÇAMENTO DE VIAS URBANAS</v>
      </c>
      <c r="B11" s="450"/>
      <c r="C11" s="450"/>
      <c r="D11" s="450"/>
      <c r="E11" s="465"/>
      <c r="F11" s="466" t="str">
        <f>'PLANILHA ORÇAMENTÁRIA'!F12:H12</f>
        <v>DATA: XX/XX/20XX</v>
      </c>
      <c r="G11" s="467"/>
      <c r="H11" s="468"/>
    </row>
    <row r="12" spans="1:8" ht="19.5" customHeight="1">
      <c r="A12" s="449" t="str">
        <f>'PLANILHA ORÇAMENTÁRIA'!A13:D13</f>
        <v>LOCAL: BAIRRO SOBRADINHO - SÃO THOMÉ DAS LETRAS-MG</v>
      </c>
      <c r="B12" s="450"/>
      <c r="C12" s="450"/>
      <c r="D12" s="450"/>
      <c r="E12" s="450"/>
      <c r="F12" s="450"/>
      <c r="G12" s="450"/>
      <c r="H12" s="451"/>
    </row>
    <row r="13" spans="1:8" ht="3.75" customHeight="1" thickBot="1">
      <c r="A13" s="458"/>
      <c r="B13" s="458"/>
      <c r="C13" s="458"/>
      <c r="D13" s="458"/>
      <c r="E13" s="458"/>
      <c r="F13" s="458"/>
      <c r="G13" s="458"/>
      <c r="H13" s="458"/>
    </row>
    <row r="14" spans="1:10" ht="26.25" customHeight="1" thickBot="1">
      <c r="A14" s="194" t="s">
        <v>0</v>
      </c>
      <c r="B14" s="195" t="s">
        <v>4</v>
      </c>
      <c r="C14" s="195" t="s">
        <v>1</v>
      </c>
      <c r="D14" s="195" t="s">
        <v>3</v>
      </c>
      <c r="E14" s="195" t="s">
        <v>2</v>
      </c>
      <c r="F14" s="452" t="s">
        <v>155</v>
      </c>
      <c r="G14" s="453"/>
      <c r="H14" s="454"/>
      <c r="J14" s="191" t="s">
        <v>63</v>
      </c>
    </row>
    <row r="15" spans="1:8" ht="12.75">
      <c r="A15" s="15"/>
      <c r="B15" s="16"/>
      <c r="C15" s="17"/>
      <c r="D15" s="18"/>
      <c r="E15" s="125"/>
      <c r="F15" s="437"/>
      <c r="G15" s="438"/>
      <c r="H15" s="439"/>
    </row>
    <row r="16" spans="1:12" s="19" customFormat="1" ht="18" customHeight="1">
      <c r="A16" s="15">
        <v>1</v>
      </c>
      <c r="B16" s="16" t="s">
        <v>12</v>
      </c>
      <c r="C16" s="17" t="s">
        <v>21</v>
      </c>
      <c r="D16" s="18"/>
      <c r="E16" s="125"/>
      <c r="F16" s="469"/>
      <c r="G16" s="470"/>
      <c r="H16" s="471"/>
      <c r="J16" s="191" t="s">
        <v>63</v>
      </c>
      <c r="K16" s="24"/>
      <c r="L16" s="24"/>
    </row>
    <row r="17" spans="1:8" ht="56.25">
      <c r="A17" s="20" t="s">
        <v>11</v>
      </c>
      <c r="B17" s="21" t="s">
        <v>13</v>
      </c>
      <c r="C17" s="22" t="s">
        <v>182</v>
      </c>
      <c r="D17" s="23" t="s">
        <v>22</v>
      </c>
      <c r="E17" s="31">
        <v>1</v>
      </c>
      <c r="F17" s="434" t="s">
        <v>87</v>
      </c>
      <c r="G17" s="435"/>
      <c r="H17" s="436"/>
    </row>
    <row r="18" spans="1:8" ht="12.75">
      <c r="A18" s="20"/>
      <c r="B18" s="21"/>
      <c r="C18" s="22"/>
      <c r="D18" s="23"/>
      <c r="E18" s="31"/>
      <c r="F18" s="246"/>
      <c r="G18" s="247"/>
      <c r="H18" s="248"/>
    </row>
    <row r="19" spans="1:8" ht="12.75">
      <c r="A19" s="20"/>
      <c r="B19" s="21"/>
      <c r="C19" s="22"/>
      <c r="D19" s="23"/>
      <c r="E19" s="31"/>
      <c r="F19" s="220"/>
      <c r="G19" s="221"/>
      <c r="H19" s="222"/>
    </row>
    <row r="20" spans="1:10" ht="12.75">
      <c r="A20" s="249">
        <v>2</v>
      </c>
      <c r="B20" s="250" t="s">
        <v>28</v>
      </c>
      <c r="C20" s="251" t="s">
        <v>39</v>
      </c>
      <c r="D20" s="252"/>
      <c r="E20" s="31"/>
      <c r="F20" s="434"/>
      <c r="G20" s="435"/>
      <c r="H20" s="436"/>
      <c r="J20" s="191" t="s">
        <v>63</v>
      </c>
    </row>
    <row r="21" spans="1:12" s="19" customFormat="1" ht="12.75" hidden="1">
      <c r="A21" s="259" t="s">
        <v>14</v>
      </c>
      <c r="B21" s="260" t="s">
        <v>42</v>
      </c>
      <c r="C21" s="261" t="s">
        <v>188</v>
      </c>
      <c r="D21" s="260" t="s">
        <v>18</v>
      </c>
      <c r="E21" s="31"/>
      <c r="F21" s="434"/>
      <c r="G21" s="435"/>
      <c r="H21" s="436"/>
      <c r="J21" s="191" t="s">
        <v>63</v>
      </c>
      <c r="K21" s="24"/>
      <c r="L21" s="24"/>
    </row>
    <row r="22" spans="1:10" ht="22.5" hidden="1">
      <c r="A22" s="20" t="s">
        <v>14</v>
      </c>
      <c r="B22" s="30" t="s">
        <v>124</v>
      </c>
      <c r="C22" s="22" t="s">
        <v>125</v>
      </c>
      <c r="D22" s="30" t="s">
        <v>10</v>
      </c>
      <c r="E22" s="31">
        <v>0</v>
      </c>
      <c r="F22" s="434"/>
      <c r="G22" s="435"/>
      <c r="H22" s="436"/>
      <c r="J22" s="191" t="s">
        <v>63</v>
      </c>
    </row>
    <row r="23" spans="1:10" ht="12.75" hidden="1">
      <c r="A23" s="20"/>
      <c r="B23" s="30"/>
      <c r="C23" s="22" t="s">
        <v>126</v>
      </c>
      <c r="D23" s="30"/>
      <c r="E23" s="31"/>
      <c r="F23" s="434"/>
      <c r="G23" s="435"/>
      <c r="H23" s="436"/>
      <c r="J23" s="191" t="s">
        <v>63</v>
      </c>
    </row>
    <row r="24" spans="1:10" ht="22.5" hidden="1">
      <c r="A24" s="20" t="s">
        <v>15</v>
      </c>
      <c r="B24" s="30" t="s">
        <v>127</v>
      </c>
      <c r="C24" s="22" t="s">
        <v>128</v>
      </c>
      <c r="D24" s="30" t="s">
        <v>17</v>
      </c>
      <c r="E24" s="31">
        <v>0</v>
      </c>
      <c r="F24" s="434"/>
      <c r="G24" s="435"/>
      <c r="H24" s="436"/>
      <c r="J24" s="191" t="s">
        <v>63</v>
      </c>
    </row>
    <row r="25" spans="1:10" ht="12.75" hidden="1">
      <c r="A25" s="20"/>
      <c r="B25" s="30"/>
      <c r="C25" s="22" t="s">
        <v>126</v>
      </c>
      <c r="D25" s="30"/>
      <c r="E25" s="31"/>
      <c r="F25" s="434"/>
      <c r="G25" s="435"/>
      <c r="H25" s="436"/>
      <c r="J25" s="191" t="s">
        <v>63</v>
      </c>
    </row>
    <row r="26" spans="1:10" ht="22.5" hidden="1">
      <c r="A26" s="20" t="s">
        <v>16</v>
      </c>
      <c r="B26" s="30" t="s">
        <v>129</v>
      </c>
      <c r="C26" s="22" t="s">
        <v>130</v>
      </c>
      <c r="D26" s="30" t="s">
        <v>18</v>
      </c>
      <c r="E26" s="31">
        <v>0</v>
      </c>
      <c r="F26" s="434"/>
      <c r="G26" s="435"/>
      <c r="H26" s="436"/>
      <c r="J26" s="191" t="s">
        <v>63</v>
      </c>
    </row>
    <row r="27" spans="1:10" ht="12.75" hidden="1">
      <c r="A27" s="20"/>
      <c r="B27" s="30"/>
      <c r="C27" s="22" t="s">
        <v>126</v>
      </c>
      <c r="D27" s="30"/>
      <c r="E27" s="31"/>
      <c r="F27" s="434"/>
      <c r="G27" s="435"/>
      <c r="H27" s="436"/>
      <c r="J27" s="229" t="s">
        <v>63</v>
      </c>
    </row>
    <row r="28" spans="1:10" ht="12.75" hidden="1">
      <c r="A28" s="20"/>
      <c r="B28" s="30"/>
      <c r="C28" s="22"/>
      <c r="D28" s="23"/>
      <c r="E28" s="31"/>
      <c r="F28" s="434"/>
      <c r="G28" s="435"/>
      <c r="H28" s="436"/>
      <c r="J28" s="229" t="s">
        <v>63</v>
      </c>
    </row>
    <row r="29" spans="1:10" s="19" customFormat="1" ht="12.75" hidden="1">
      <c r="A29" s="26">
        <v>3</v>
      </c>
      <c r="B29" s="27" t="s">
        <v>25</v>
      </c>
      <c r="C29" s="28" t="s">
        <v>91</v>
      </c>
      <c r="D29" s="29"/>
      <c r="E29" s="126"/>
      <c r="F29" s="434"/>
      <c r="G29" s="435"/>
      <c r="H29" s="436"/>
      <c r="J29" s="229"/>
    </row>
    <row r="30" spans="1:10" ht="22.5" hidden="1">
      <c r="A30" s="20" t="s">
        <v>27</v>
      </c>
      <c r="B30" s="30" t="s">
        <v>67</v>
      </c>
      <c r="C30" s="22" t="s">
        <v>68</v>
      </c>
      <c r="D30" s="30" t="s">
        <v>17</v>
      </c>
      <c r="E30" s="31">
        <v>0</v>
      </c>
      <c r="F30" s="434"/>
      <c r="G30" s="435"/>
      <c r="H30" s="436"/>
      <c r="J30" s="39">
        <f>E36*0.6*1.2</f>
        <v>0</v>
      </c>
    </row>
    <row r="31" spans="1:10" ht="12.75" hidden="1">
      <c r="A31" s="20" t="s">
        <v>85</v>
      </c>
      <c r="B31" s="30" t="s">
        <v>23</v>
      </c>
      <c r="C31" s="22" t="s">
        <v>24</v>
      </c>
      <c r="D31" s="30" t="s">
        <v>10</v>
      </c>
      <c r="E31" s="31">
        <v>0</v>
      </c>
      <c r="F31" s="434"/>
      <c r="G31" s="435"/>
      <c r="H31" s="436"/>
      <c r="J31" s="39">
        <f>E36*0.6</f>
        <v>0</v>
      </c>
    </row>
    <row r="32" spans="1:10" ht="22.5" hidden="1">
      <c r="A32" s="20" t="s">
        <v>34</v>
      </c>
      <c r="B32" s="30" t="s">
        <v>69</v>
      </c>
      <c r="C32" s="22" t="s">
        <v>70</v>
      </c>
      <c r="D32" s="23" t="s">
        <v>17</v>
      </c>
      <c r="E32" s="31">
        <v>0</v>
      </c>
      <c r="F32" s="434"/>
      <c r="G32" s="435"/>
      <c r="H32" s="436"/>
      <c r="J32" s="39">
        <f>(E30*1.3)-(E36*3.14*0.15^2)</f>
        <v>0</v>
      </c>
    </row>
    <row r="33" spans="1:10" ht="12.75" hidden="1">
      <c r="A33" s="20"/>
      <c r="B33" s="30"/>
      <c r="C33" s="22"/>
      <c r="D33" s="23"/>
      <c r="E33" s="31"/>
      <c r="F33" s="434"/>
      <c r="G33" s="435"/>
      <c r="H33" s="436"/>
      <c r="J33" s="229"/>
    </row>
    <row r="34" spans="1:10" ht="12.75" hidden="1">
      <c r="A34" s="20"/>
      <c r="B34" s="30"/>
      <c r="C34" s="22"/>
      <c r="D34" s="23"/>
      <c r="E34" s="31"/>
      <c r="F34" s="434"/>
      <c r="G34" s="435"/>
      <c r="H34" s="436"/>
      <c r="J34" s="229"/>
    </row>
    <row r="35" spans="1:10" s="19" customFormat="1" ht="12.75" hidden="1">
      <c r="A35" s="26">
        <v>4</v>
      </c>
      <c r="B35" s="27" t="s">
        <v>28</v>
      </c>
      <c r="C35" s="28" t="s">
        <v>39</v>
      </c>
      <c r="D35" s="29"/>
      <c r="E35" s="126"/>
      <c r="F35" s="434"/>
      <c r="G35" s="435"/>
      <c r="H35" s="436"/>
      <c r="J35" s="229"/>
    </row>
    <row r="36" spans="1:10" ht="22.5" hidden="1">
      <c r="A36" s="20" t="s">
        <v>29</v>
      </c>
      <c r="B36" s="30" t="s">
        <v>71</v>
      </c>
      <c r="C36" s="22" t="s">
        <v>72</v>
      </c>
      <c r="D36" s="30" t="s">
        <v>18</v>
      </c>
      <c r="E36" s="31">
        <v>0</v>
      </c>
      <c r="F36" s="434"/>
      <c r="G36" s="435"/>
      <c r="H36" s="436"/>
      <c r="I36" s="32"/>
      <c r="J36" s="230"/>
    </row>
    <row r="37" spans="1:8" ht="22.5" hidden="1">
      <c r="A37" s="20" t="s">
        <v>92</v>
      </c>
      <c r="B37" s="30" t="s">
        <v>73</v>
      </c>
      <c r="C37" s="22" t="s">
        <v>74</v>
      </c>
      <c r="D37" s="30" t="s">
        <v>30</v>
      </c>
      <c r="E37" s="31">
        <v>0</v>
      </c>
      <c r="F37" s="434"/>
      <c r="G37" s="435"/>
      <c r="H37" s="436"/>
    </row>
    <row r="38" spans="1:8" ht="12.75" hidden="1">
      <c r="A38" s="20"/>
      <c r="B38" s="30"/>
      <c r="C38" s="22"/>
      <c r="D38" s="30"/>
      <c r="E38" s="31"/>
      <c r="F38" s="434"/>
      <c r="G38" s="435"/>
      <c r="H38" s="436"/>
    </row>
    <row r="39" spans="1:8" ht="12.75" hidden="1">
      <c r="A39" s="20"/>
      <c r="B39" s="30"/>
      <c r="C39" s="22"/>
      <c r="D39" s="30"/>
      <c r="E39" s="31"/>
      <c r="F39" s="434"/>
      <c r="G39" s="435"/>
      <c r="H39" s="436"/>
    </row>
    <row r="40" spans="1:8" ht="22.5">
      <c r="A40" s="20" t="s">
        <v>14</v>
      </c>
      <c r="B40" s="30" t="s">
        <v>40</v>
      </c>
      <c r="C40" s="22" t="s">
        <v>223</v>
      </c>
      <c r="D40" s="23" t="s">
        <v>18</v>
      </c>
      <c r="E40" s="31">
        <v>1154.94</v>
      </c>
      <c r="F40" s="434" t="s">
        <v>207</v>
      </c>
      <c r="G40" s="435"/>
      <c r="H40" s="436"/>
    </row>
    <row r="41" spans="1:8" ht="26.25" customHeight="1">
      <c r="A41" s="20" t="s">
        <v>15</v>
      </c>
      <c r="B41" s="260" t="s">
        <v>42</v>
      </c>
      <c r="C41" s="22" t="s">
        <v>192</v>
      </c>
      <c r="D41" s="30" t="s">
        <v>18</v>
      </c>
      <c r="E41" s="31">
        <v>1305.61</v>
      </c>
      <c r="F41" s="434" t="s">
        <v>207</v>
      </c>
      <c r="G41" s="435"/>
      <c r="H41" s="436"/>
    </row>
    <row r="42" spans="1:8" ht="12.75">
      <c r="A42" s="20"/>
      <c r="B42" s="260"/>
      <c r="C42" s="22"/>
      <c r="D42" s="30"/>
      <c r="E42" s="31"/>
      <c r="F42" s="246"/>
      <c r="G42" s="247"/>
      <c r="H42" s="248"/>
    </row>
    <row r="43" spans="1:8" ht="12.75">
      <c r="A43" s="20"/>
      <c r="B43" s="30"/>
      <c r="C43" s="22"/>
      <c r="D43" s="30"/>
      <c r="E43" s="31"/>
      <c r="F43" s="246"/>
      <c r="G43" s="247"/>
      <c r="H43" s="248"/>
    </row>
    <row r="44" spans="1:12" s="19" customFormat="1" ht="22.5">
      <c r="A44" s="26">
        <v>3</v>
      </c>
      <c r="B44" s="27" t="s">
        <v>32</v>
      </c>
      <c r="C44" s="28" t="s">
        <v>189</v>
      </c>
      <c r="D44" s="29"/>
      <c r="E44" s="31"/>
      <c r="F44" s="434"/>
      <c r="G44" s="435"/>
      <c r="H44" s="436"/>
      <c r="J44" s="191"/>
      <c r="K44" s="24"/>
      <c r="L44" s="24"/>
    </row>
    <row r="45" spans="1:12" s="19" customFormat="1" ht="12.75" hidden="1">
      <c r="A45" s="26" t="s">
        <v>44</v>
      </c>
      <c r="B45" s="27"/>
      <c r="C45" s="28" t="s">
        <v>132</v>
      </c>
      <c r="D45" s="29"/>
      <c r="E45" s="31"/>
      <c r="F45" s="434"/>
      <c r="G45" s="435"/>
      <c r="H45" s="436"/>
      <c r="J45" s="191"/>
      <c r="K45" s="24"/>
      <c r="L45" s="24"/>
    </row>
    <row r="46" spans="1:9" ht="22.5" hidden="1">
      <c r="A46" s="20" t="s">
        <v>136</v>
      </c>
      <c r="B46" s="30" t="s">
        <v>49</v>
      </c>
      <c r="C46" s="22" t="s">
        <v>90</v>
      </c>
      <c r="D46" s="23" t="s">
        <v>17</v>
      </c>
      <c r="E46" s="31">
        <v>0</v>
      </c>
      <c r="F46" s="443" t="s">
        <v>158</v>
      </c>
      <c r="G46" s="435"/>
      <c r="H46" s="436"/>
      <c r="I46" s="33"/>
    </row>
    <row r="47" spans="1:9" ht="22.5" hidden="1">
      <c r="A47" s="20" t="s">
        <v>137</v>
      </c>
      <c r="B47" s="30" t="s">
        <v>88</v>
      </c>
      <c r="C47" s="22" t="s">
        <v>89</v>
      </c>
      <c r="D47" s="23" t="s">
        <v>80</v>
      </c>
      <c r="E47" s="31">
        <v>0</v>
      </c>
      <c r="F47" s="443" t="s">
        <v>157</v>
      </c>
      <c r="G47" s="435"/>
      <c r="H47" s="436"/>
      <c r="I47" s="33"/>
    </row>
    <row r="48" spans="1:9" ht="56.25" hidden="1">
      <c r="A48" s="20" t="s">
        <v>138</v>
      </c>
      <c r="B48" s="30" t="s">
        <v>47</v>
      </c>
      <c r="C48" s="22" t="s">
        <v>48</v>
      </c>
      <c r="D48" s="23" t="s">
        <v>17</v>
      </c>
      <c r="E48" s="31">
        <f>E46</f>
        <v>0</v>
      </c>
      <c r="F48" s="443" t="s">
        <v>160</v>
      </c>
      <c r="G48" s="435"/>
      <c r="H48" s="436"/>
      <c r="I48" s="33"/>
    </row>
    <row r="49" spans="1:9" ht="22.5" hidden="1">
      <c r="A49" s="20" t="s">
        <v>139</v>
      </c>
      <c r="B49" s="30" t="s">
        <v>83</v>
      </c>
      <c r="C49" s="22" t="s">
        <v>84</v>
      </c>
      <c r="D49" s="23" t="s">
        <v>50</v>
      </c>
      <c r="E49" s="31">
        <v>0</v>
      </c>
      <c r="F49" s="443" t="s">
        <v>156</v>
      </c>
      <c r="G49" s="435"/>
      <c r="H49" s="436"/>
      <c r="I49" s="33"/>
    </row>
    <row r="50" spans="1:9" ht="45" hidden="1">
      <c r="A50" s="20" t="s">
        <v>140</v>
      </c>
      <c r="B50" s="30" t="s">
        <v>81</v>
      </c>
      <c r="C50" s="22" t="s">
        <v>133</v>
      </c>
      <c r="D50" s="23" t="s">
        <v>10</v>
      </c>
      <c r="E50" s="31">
        <f>E51</f>
        <v>0</v>
      </c>
      <c r="F50" s="434" t="s">
        <v>159</v>
      </c>
      <c r="G50" s="435"/>
      <c r="H50" s="436"/>
      <c r="I50" s="33"/>
    </row>
    <row r="51" spans="1:9" ht="45" hidden="1">
      <c r="A51" s="20" t="s">
        <v>141</v>
      </c>
      <c r="B51" s="30" t="s">
        <v>82</v>
      </c>
      <c r="C51" s="22" t="s">
        <v>93</v>
      </c>
      <c r="D51" s="23" t="s">
        <v>10</v>
      </c>
      <c r="E51" s="31">
        <v>0</v>
      </c>
      <c r="F51" s="434" t="s">
        <v>159</v>
      </c>
      <c r="G51" s="435"/>
      <c r="H51" s="436"/>
      <c r="I51" s="33"/>
    </row>
    <row r="52" spans="1:9" ht="22.5" hidden="1">
      <c r="A52" s="20" t="s">
        <v>142</v>
      </c>
      <c r="B52" s="30" t="s">
        <v>78</v>
      </c>
      <c r="C52" s="22" t="s">
        <v>79</v>
      </c>
      <c r="D52" s="23" t="s">
        <v>80</v>
      </c>
      <c r="E52" s="31">
        <v>0</v>
      </c>
      <c r="F52" s="443" t="s">
        <v>161</v>
      </c>
      <c r="G52" s="435"/>
      <c r="H52" s="436"/>
      <c r="I52" s="33"/>
    </row>
    <row r="53" spans="1:9" ht="56.25" hidden="1">
      <c r="A53" s="20" t="s">
        <v>143</v>
      </c>
      <c r="B53" s="30" t="s">
        <v>77</v>
      </c>
      <c r="C53" s="22" t="s">
        <v>86</v>
      </c>
      <c r="D53" s="23" t="s">
        <v>17</v>
      </c>
      <c r="E53" s="31">
        <v>0</v>
      </c>
      <c r="F53" s="443" t="s">
        <v>162</v>
      </c>
      <c r="G53" s="435"/>
      <c r="H53" s="436"/>
      <c r="I53" s="33"/>
    </row>
    <row r="54" spans="1:8" ht="24" customHeight="1">
      <c r="A54" s="190" t="s">
        <v>27</v>
      </c>
      <c r="B54" s="30" t="str">
        <f>'PLANILHA ORÇAMENTÁRIA'!B60</f>
        <v>DEM-PIS-070</v>
      </c>
      <c r="C54" s="22" t="str">
        <f>'PLANILHA ORÇAMENTÁRIA'!C60</f>
        <v>DEMOLIÇÃO DE REVESTIMENTO ASFÁLTICO COM EQUIPAMENTO PNEUMÁTICO, INCLUSIVE AFASTAMENTO</v>
      </c>
      <c r="D54" s="23" t="str">
        <f>'PLANILHA ORÇAMENTÁRIA'!D60</f>
        <v>M2</v>
      </c>
      <c r="E54" s="31">
        <v>3112.68</v>
      </c>
      <c r="F54" s="434" t="s">
        <v>208</v>
      </c>
      <c r="G54" s="435"/>
      <c r="H54" s="436"/>
    </row>
    <row r="55" spans="1:8" ht="24" customHeight="1">
      <c r="A55" s="190" t="s">
        <v>85</v>
      </c>
      <c r="B55" s="30" t="str">
        <f>'PLANILHA ORÇAMENTÁRIA'!B61</f>
        <v>OBR-VIA-125</v>
      </c>
      <c r="C55" s="22" t="str">
        <f>'PLANILHA ORÇAMENTÁRIA'!C61</f>
        <v>REGULARIZAÇÃO DO SUB-LEITO (PROCTOR NORMAL)</v>
      </c>
      <c r="D55" s="23" t="str">
        <f>'PLANILHA ORÇAMENTÁRIA'!D61</f>
        <v>M2</v>
      </c>
      <c r="E55" s="31">
        <v>6118.6</v>
      </c>
      <c r="F55" s="434" t="s">
        <v>208</v>
      </c>
      <c r="G55" s="435"/>
      <c r="H55" s="436"/>
    </row>
    <row r="56" spans="1:9" ht="33.75" customHeight="1">
      <c r="A56" s="190" t="s">
        <v>34</v>
      </c>
      <c r="B56" s="30" t="str">
        <f>'PLANILHA ORÇAMENTÁRIA'!B62</f>
        <v>OBR-VIA-215</v>
      </c>
      <c r="C56" s="22" t="str">
        <f>'PLANILHA ORÇAMENTÁRIA'!C62</f>
        <v>EXECUÇÃO DE CALÇAMENTO EM BLOQUETE - E = 8 CM - FCK = 35MPA, INCLUINDO FORNECIMENTO E TRANSPORTE DE TODOS OS MATERIAIS, COLCHÃO DE ASSENTAMENTO E = 6 CM</v>
      </c>
      <c r="D56" s="23" t="s">
        <v>10</v>
      </c>
      <c r="E56" s="31">
        <v>6118.6</v>
      </c>
      <c r="F56" s="434" t="s">
        <v>208</v>
      </c>
      <c r="G56" s="435"/>
      <c r="H56" s="436"/>
      <c r="I56" s="33"/>
    </row>
    <row r="57" spans="1:9" ht="12.75">
      <c r="A57" s="20"/>
      <c r="B57" s="30"/>
      <c r="C57" s="22"/>
      <c r="D57" s="23"/>
      <c r="E57" s="31"/>
      <c r="F57" s="246"/>
      <c r="G57" s="247"/>
      <c r="H57" s="248"/>
      <c r="I57" s="33"/>
    </row>
    <row r="58" spans="1:9" ht="12.75">
      <c r="A58" s="20"/>
      <c r="B58" s="30"/>
      <c r="C58" s="22"/>
      <c r="D58" s="23"/>
      <c r="E58" s="31"/>
      <c r="F58" s="220"/>
      <c r="G58" s="221"/>
      <c r="H58" s="222"/>
      <c r="I58" s="33"/>
    </row>
    <row r="59" spans="1:9" ht="12.75">
      <c r="A59" s="26">
        <v>4</v>
      </c>
      <c r="B59" s="27" t="s">
        <v>87</v>
      </c>
      <c r="C59" s="28" t="s">
        <v>184</v>
      </c>
      <c r="D59" s="29"/>
      <c r="E59" s="31"/>
      <c r="F59" s="220"/>
      <c r="G59" s="221"/>
      <c r="H59" s="222"/>
      <c r="I59" s="33"/>
    </row>
    <row r="60" spans="1:9" ht="33.75">
      <c r="A60" s="20" t="s">
        <v>29</v>
      </c>
      <c r="B60" s="30" t="s">
        <v>40</v>
      </c>
      <c r="C60" s="22" t="s">
        <v>206</v>
      </c>
      <c r="D60" s="23" t="s">
        <v>18</v>
      </c>
      <c r="E60" s="31">
        <v>122.35</v>
      </c>
      <c r="F60" s="434" t="s">
        <v>207</v>
      </c>
      <c r="G60" s="435"/>
      <c r="H60" s="436"/>
      <c r="I60" s="33"/>
    </row>
    <row r="61" spans="1:9" ht="12.75">
      <c r="A61" s="20"/>
      <c r="B61" s="30"/>
      <c r="C61" s="22"/>
      <c r="D61" s="23"/>
      <c r="E61" s="31"/>
      <c r="F61" s="246"/>
      <c r="G61" s="247"/>
      <c r="H61" s="248"/>
      <c r="I61" s="33"/>
    </row>
    <row r="62" spans="1:9" ht="12.75">
      <c r="A62" s="20"/>
      <c r="B62" s="30"/>
      <c r="C62" s="22"/>
      <c r="D62" s="23"/>
      <c r="E62" s="31"/>
      <c r="F62" s="246"/>
      <c r="G62" s="247"/>
      <c r="H62" s="248"/>
      <c r="I62" s="33"/>
    </row>
    <row r="63" spans="1:9" ht="12.75">
      <c r="A63" s="249">
        <v>5</v>
      </c>
      <c r="B63" s="27" t="s">
        <v>87</v>
      </c>
      <c r="C63" s="28" t="s">
        <v>190</v>
      </c>
      <c r="D63" s="29"/>
      <c r="E63" s="31"/>
      <c r="F63" s="246"/>
      <c r="G63" s="247"/>
      <c r="H63" s="248"/>
      <c r="I63" s="33"/>
    </row>
    <row r="64" spans="1:10" s="33" customFormat="1" ht="45">
      <c r="A64" s="20" t="s">
        <v>44</v>
      </c>
      <c r="B64" s="30" t="s">
        <v>209</v>
      </c>
      <c r="C64" s="22" t="s">
        <v>210</v>
      </c>
      <c r="D64" s="23" t="s">
        <v>10</v>
      </c>
      <c r="E64" s="31">
        <v>6.37</v>
      </c>
      <c r="F64" s="443" t="s">
        <v>226</v>
      </c>
      <c r="G64" s="435"/>
      <c r="H64" s="436"/>
      <c r="J64" s="191"/>
    </row>
    <row r="65" spans="1:10" s="33" customFormat="1" ht="45">
      <c r="A65" s="20" t="s">
        <v>75</v>
      </c>
      <c r="B65" s="30" t="s">
        <v>211</v>
      </c>
      <c r="C65" s="22" t="s">
        <v>214</v>
      </c>
      <c r="D65" s="23" t="s">
        <v>10</v>
      </c>
      <c r="E65" s="31">
        <v>7.27</v>
      </c>
      <c r="F65" s="443" t="s">
        <v>227</v>
      </c>
      <c r="G65" s="435"/>
      <c r="H65" s="436"/>
      <c r="J65" s="191"/>
    </row>
    <row r="66" spans="1:10" s="33" customFormat="1" ht="60" customHeight="1">
      <c r="A66" s="20" t="s">
        <v>76</v>
      </c>
      <c r="B66" s="30" t="s">
        <v>212</v>
      </c>
      <c r="C66" s="22" t="s">
        <v>213</v>
      </c>
      <c r="D66" s="23" t="s">
        <v>10</v>
      </c>
      <c r="E66" s="31">
        <v>206.06</v>
      </c>
      <c r="F66" s="443" t="s">
        <v>225</v>
      </c>
      <c r="G66" s="435"/>
      <c r="H66" s="436"/>
      <c r="J66" s="191"/>
    </row>
    <row r="67" spans="1:9" ht="12.75">
      <c r="A67" s="259"/>
      <c r="B67" s="260"/>
      <c r="C67" s="22"/>
      <c r="D67" s="23"/>
      <c r="E67" s="31"/>
      <c r="F67" s="299"/>
      <c r="G67" s="300"/>
      <c r="H67" s="301"/>
      <c r="I67" s="33"/>
    </row>
    <row r="68" spans="1:14" ht="12.75">
      <c r="A68" s="20"/>
      <c r="B68" s="30"/>
      <c r="C68" s="22"/>
      <c r="D68" s="23"/>
      <c r="E68" s="31"/>
      <c r="F68" s="434"/>
      <c r="G68" s="435"/>
      <c r="H68" s="436"/>
      <c r="N68" s="32"/>
    </row>
    <row r="69" spans="1:12" s="19" customFormat="1" ht="12.75" hidden="1">
      <c r="A69" s="26">
        <v>3</v>
      </c>
      <c r="B69" s="27" t="s">
        <v>45</v>
      </c>
      <c r="C69" s="28" t="s">
        <v>43</v>
      </c>
      <c r="D69" s="29"/>
      <c r="E69" s="31"/>
      <c r="F69" s="434"/>
      <c r="G69" s="435"/>
      <c r="H69" s="436"/>
      <c r="J69" s="191" t="s">
        <v>63</v>
      </c>
      <c r="K69" s="24"/>
      <c r="L69" s="24"/>
    </row>
    <row r="70" spans="1:10" ht="22.5" hidden="1">
      <c r="A70" s="20" t="s">
        <v>27</v>
      </c>
      <c r="B70" s="30" t="s">
        <v>37</v>
      </c>
      <c r="C70" s="22" t="s">
        <v>51</v>
      </c>
      <c r="D70" s="23" t="s">
        <v>30</v>
      </c>
      <c r="E70" s="31">
        <v>0</v>
      </c>
      <c r="F70" s="434"/>
      <c r="G70" s="435"/>
      <c r="H70" s="436"/>
      <c r="J70" s="191" t="s">
        <v>63</v>
      </c>
    </row>
    <row r="71" spans="1:8" ht="12.75" hidden="1">
      <c r="A71" s="20"/>
      <c r="B71" s="30"/>
      <c r="C71" s="22"/>
      <c r="D71" s="23"/>
      <c r="E71" s="31"/>
      <c r="F71" s="434"/>
      <c r="G71" s="435"/>
      <c r="H71" s="436"/>
    </row>
    <row r="72" spans="1:8" ht="12.75" hidden="1">
      <c r="A72" s="20"/>
      <c r="B72" s="30"/>
      <c r="C72" s="22"/>
      <c r="D72" s="23"/>
      <c r="E72" s="31"/>
      <c r="F72" s="434"/>
      <c r="G72" s="435"/>
      <c r="H72" s="436"/>
    </row>
    <row r="73" spans="1:10" s="19" customFormat="1" ht="12.75">
      <c r="A73" s="26">
        <v>6</v>
      </c>
      <c r="B73" s="27" t="s">
        <v>87</v>
      </c>
      <c r="C73" s="28" t="s">
        <v>217</v>
      </c>
      <c r="D73" s="29"/>
      <c r="E73" s="126"/>
      <c r="F73" s="440"/>
      <c r="G73" s="441"/>
      <c r="H73" s="442"/>
      <c r="J73" s="314"/>
    </row>
    <row r="74" spans="1:10" ht="12.75">
      <c r="A74" s="20" t="s">
        <v>191</v>
      </c>
      <c r="B74" s="21" t="s">
        <v>46</v>
      </c>
      <c r="C74" s="22" t="s">
        <v>219</v>
      </c>
      <c r="D74" s="23"/>
      <c r="E74" s="31"/>
      <c r="F74" s="443"/>
      <c r="G74" s="435"/>
      <c r="H74" s="436"/>
      <c r="J74" s="231"/>
    </row>
    <row r="75" spans="1:10" ht="15" customHeight="1">
      <c r="A75" s="196"/>
      <c r="B75" s="232"/>
      <c r="C75" s="198"/>
      <c r="D75" s="233"/>
      <c r="E75" s="200"/>
      <c r="F75" s="234"/>
      <c r="G75" s="235"/>
      <c r="H75" s="236"/>
      <c r="J75" s="231"/>
    </row>
    <row r="76" spans="1:12" ht="13.5" thickBot="1">
      <c r="A76" s="196"/>
      <c r="B76" s="197"/>
      <c r="C76" s="198"/>
      <c r="D76" s="199"/>
      <c r="E76" s="200"/>
      <c r="F76" s="444"/>
      <c r="G76" s="445"/>
      <c r="H76" s="446"/>
      <c r="K76" s="34"/>
      <c r="L76" s="34"/>
    </row>
    <row r="77" spans="1:8" ht="12.75">
      <c r="A77" s="455"/>
      <c r="B77" s="456"/>
      <c r="C77" s="456"/>
      <c r="D77" s="456"/>
      <c r="E77" s="456"/>
      <c r="F77" s="456"/>
      <c r="G77" s="456"/>
      <c r="H77" s="457"/>
    </row>
    <row r="78" spans="1:8" ht="12.75">
      <c r="A78" s="201"/>
      <c r="B78" s="202"/>
      <c r="C78" s="202"/>
      <c r="D78" s="202"/>
      <c r="E78" s="202"/>
      <c r="F78" s="202"/>
      <c r="G78" s="202"/>
      <c r="H78" s="203"/>
    </row>
    <row r="79" spans="1:10" ht="11.25" customHeight="1">
      <c r="A79" s="204"/>
      <c r="B79" s="390" t="str">
        <f>'PLANILHA ORÇAMENTÁRIA'!B91:C91</f>
        <v>XXXXXXXXXXXX</v>
      </c>
      <c r="C79" s="390"/>
      <c r="D79" s="205"/>
      <c r="E79" s="447" t="s">
        <v>35</v>
      </c>
      <c r="F79" s="447"/>
      <c r="G79" s="206"/>
      <c r="H79" s="207"/>
      <c r="J79" s="230"/>
    </row>
    <row r="80" spans="1:12" ht="12.75">
      <c r="A80" s="208"/>
      <c r="B80" s="405" t="s">
        <v>26</v>
      </c>
      <c r="C80" s="405"/>
      <c r="D80" s="209"/>
      <c r="E80" s="406"/>
      <c r="F80" s="406"/>
      <c r="G80" s="189"/>
      <c r="H80" s="210"/>
      <c r="K80" s="34"/>
      <c r="L80" s="35"/>
    </row>
    <row r="81" spans="1:8" ht="12.75" hidden="1">
      <c r="A81" s="211"/>
      <c r="B81" s="120"/>
      <c r="C81" s="120"/>
      <c r="D81" s="120"/>
      <c r="E81" s="120"/>
      <c r="F81" s="212"/>
      <c r="G81" s="120"/>
      <c r="H81" s="121"/>
    </row>
    <row r="82" spans="1:8" ht="12.75">
      <c r="A82" s="211"/>
      <c r="B82" s="120"/>
      <c r="C82" s="120"/>
      <c r="D82" s="120"/>
      <c r="E82" s="120"/>
      <c r="F82" s="212"/>
      <c r="G82" s="120"/>
      <c r="H82" s="121"/>
    </row>
    <row r="83" spans="1:8" ht="12.75">
      <c r="A83" s="211"/>
      <c r="B83" s="120"/>
      <c r="C83" s="120"/>
      <c r="D83" s="120"/>
      <c r="E83" s="120"/>
      <c r="F83" s="212"/>
      <c r="G83" s="120"/>
      <c r="H83" s="121"/>
    </row>
    <row r="84" spans="1:8" ht="11.25" customHeight="1">
      <c r="A84" s="204"/>
      <c r="B84" s="390" t="str">
        <f>'PLANILHA ORÇAMENTÁRIA'!B96:C96</f>
        <v>XXXXXXXXXXXXXXX</v>
      </c>
      <c r="C84" s="390"/>
      <c r="D84" s="205"/>
      <c r="E84" s="447"/>
      <c r="F84" s="447"/>
      <c r="G84" s="189"/>
      <c r="H84" s="213"/>
    </row>
    <row r="85" spans="1:8" ht="13.5" thickBot="1">
      <c r="A85" s="214"/>
      <c r="B85" s="391" t="str">
        <f>'PLANILHA ORÇAMENTÁRIA'!B97:C97</f>
        <v>Representante legal da empresa licitante</v>
      </c>
      <c r="C85" s="391"/>
      <c r="D85" s="215"/>
      <c r="E85" s="448"/>
      <c r="F85" s="448"/>
      <c r="G85" s="216"/>
      <c r="H85" s="217"/>
    </row>
    <row r="86" spans="1:8" ht="12.75">
      <c r="A86" s="209"/>
      <c r="B86" s="189"/>
      <c r="C86" s="189"/>
      <c r="D86" s="209"/>
      <c r="E86" s="189"/>
      <c r="F86" s="218"/>
      <c r="G86" s="189"/>
      <c r="H86" s="209"/>
    </row>
    <row r="87" spans="1:8" ht="12.75">
      <c r="A87" s="209"/>
      <c r="B87" s="189"/>
      <c r="C87" s="189"/>
      <c r="D87" s="209"/>
      <c r="E87" s="189"/>
      <c r="F87" s="218"/>
      <c r="G87" s="189"/>
      <c r="H87" s="209"/>
    </row>
    <row r="88" spans="1:8" ht="12.75">
      <c r="A88" s="209"/>
      <c r="B88" s="189"/>
      <c r="C88" s="189"/>
      <c r="D88" s="209"/>
      <c r="E88" s="189"/>
      <c r="F88" s="218"/>
      <c r="G88" s="189"/>
      <c r="H88" s="209"/>
    </row>
    <row r="89" spans="1:8" ht="12.75">
      <c r="A89" s="209"/>
      <c r="B89" s="189"/>
      <c r="C89" s="189"/>
      <c r="D89" s="209"/>
      <c r="E89" s="189"/>
      <c r="F89" s="218"/>
      <c r="G89" s="189"/>
      <c r="H89" s="209"/>
    </row>
    <row r="90" spans="1:8" ht="12.75">
      <c r="A90" s="209"/>
      <c r="B90" s="189"/>
      <c r="C90" s="189"/>
      <c r="D90" s="209"/>
      <c r="E90" s="189"/>
      <c r="F90" s="218"/>
      <c r="G90" s="189"/>
      <c r="H90" s="209"/>
    </row>
    <row r="91" spans="1:8" ht="12.75">
      <c r="A91" s="209"/>
      <c r="B91" s="189"/>
      <c r="C91" s="189"/>
      <c r="D91" s="209"/>
      <c r="E91" s="189"/>
      <c r="F91" s="218"/>
      <c r="G91" s="189"/>
      <c r="H91" s="209"/>
    </row>
    <row r="92" spans="1:13" ht="12.75">
      <c r="A92" s="209"/>
      <c r="B92" s="189"/>
      <c r="C92" s="189"/>
      <c r="D92" s="209"/>
      <c r="E92" s="189"/>
      <c r="F92" s="218"/>
      <c r="G92" s="189"/>
      <c r="H92" s="209"/>
      <c r="M92" s="36"/>
    </row>
    <row r="93" spans="1:8" ht="12.75">
      <c r="A93" s="209"/>
      <c r="B93" s="189"/>
      <c r="C93" s="189"/>
      <c r="D93" s="209"/>
      <c r="E93" s="189"/>
      <c r="F93" s="218"/>
      <c r="G93" s="189"/>
      <c r="H93" s="209"/>
    </row>
    <row r="94" spans="1:8" ht="12.75">
      <c r="A94" s="209"/>
      <c r="B94" s="189"/>
      <c r="C94" s="189"/>
      <c r="D94" s="209"/>
      <c r="E94" s="189"/>
      <c r="F94" s="218"/>
      <c r="G94" s="189"/>
      <c r="H94" s="209"/>
    </row>
    <row r="95" spans="1:8" ht="12.75">
      <c r="A95" s="209"/>
      <c r="B95" s="189"/>
      <c r="C95" s="189"/>
      <c r="D95" s="209"/>
      <c r="E95" s="189"/>
      <c r="F95" s="218"/>
      <c r="G95" s="189"/>
      <c r="H95" s="209"/>
    </row>
    <row r="96" spans="1:13" ht="12.75">
      <c r="A96" s="209"/>
      <c r="B96" s="189"/>
      <c r="C96" s="189"/>
      <c r="D96" s="209"/>
      <c r="E96" s="189"/>
      <c r="F96" s="218"/>
      <c r="G96" s="189"/>
      <c r="H96" s="209"/>
      <c r="L96" s="35"/>
      <c r="M96" s="36"/>
    </row>
    <row r="97" spans="1:8" ht="12.75">
      <c r="A97" s="209"/>
      <c r="B97" s="189"/>
      <c r="C97" s="189"/>
      <c r="D97" s="209"/>
      <c r="E97" s="189"/>
      <c r="F97" s="218"/>
      <c r="G97" s="189"/>
      <c r="H97" s="209"/>
    </row>
    <row r="98" spans="1:8" ht="12.75">
      <c r="A98" s="209"/>
      <c r="B98" s="189"/>
      <c r="C98" s="189"/>
      <c r="D98" s="209"/>
      <c r="E98" s="189"/>
      <c r="F98" s="218"/>
      <c r="G98" s="189"/>
      <c r="H98" s="209"/>
    </row>
    <row r="99" spans="1:13" ht="12.75">
      <c r="A99" s="209"/>
      <c r="B99" s="189"/>
      <c r="C99" s="189"/>
      <c r="D99" s="209"/>
      <c r="E99" s="189"/>
      <c r="F99" s="218"/>
      <c r="G99" s="189"/>
      <c r="H99" s="209"/>
      <c r="M99" s="36"/>
    </row>
    <row r="100" spans="1:8" ht="12.75">
      <c r="A100" s="209"/>
      <c r="B100" s="189"/>
      <c r="C100" s="189"/>
      <c r="D100" s="209"/>
      <c r="E100" s="189"/>
      <c r="F100" s="218"/>
      <c r="G100" s="189"/>
      <c r="H100" s="209"/>
    </row>
    <row r="101" spans="1:13" ht="12.75">
      <c r="A101" s="209"/>
      <c r="B101" s="189"/>
      <c r="C101" s="189"/>
      <c r="D101" s="209"/>
      <c r="E101" s="189"/>
      <c r="F101" s="218"/>
      <c r="G101" s="189"/>
      <c r="H101" s="209"/>
      <c r="M101" s="36"/>
    </row>
    <row r="102" spans="1:8" ht="12.75">
      <c r="A102" s="209"/>
      <c r="B102" s="189"/>
      <c r="C102" s="189"/>
      <c r="D102" s="209"/>
      <c r="E102" s="189"/>
      <c r="F102" s="218"/>
      <c r="G102" s="189"/>
      <c r="H102" s="209"/>
    </row>
    <row r="103" spans="1:8" ht="12.75">
      <c r="A103" s="209"/>
      <c r="B103" s="189"/>
      <c r="C103" s="189"/>
      <c r="D103" s="209"/>
      <c r="E103" s="189"/>
      <c r="F103" s="218"/>
      <c r="G103" s="189"/>
      <c r="H103" s="209"/>
    </row>
    <row r="104" spans="1:8" ht="12.75">
      <c r="A104" s="209"/>
      <c r="B104" s="189"/>
      <c r="C104" s="189"/>
      <c r="D104" s="209"/>
      <c r="E104" s="189"/>
      <c r="F104" s="218"/>
      <c r="G104" s="189"/>
      <c r="H104" s="209"/>
    </row>
    <row r="105" spans="1:8" ht="12.75">
      <c r="A105" s="209"/>
      <c r="B105" s="189"/>
      <c r="C105" s="189"/>
      <c r="D105" s="209"/>
      <c r="E105" s="189"/>
      <c r="F105" s="218"/>
      <c r="G105" s="189"/>
      <c r="H105" s="209"/>
    </row>
    <row r="106" spans="1:8" ht="12.75">
      <c r="A106" s="209"/>
      <c r="B106" s="189"/>
      <c r="C106" s="189"/>
      <c r="D106" s="209"/>
      <c r="E106" s="189"/>
      <c r="F106" s="218"/>
      <c r="G106" s="189"/>
      <c r="H106" s="209"/>
    </row>
    <row r="107" spans="1:8" ht="12.75">
      <c r="A107" s="209"/>
      <c r="B107" s="189"/>
      <c r="C107" s="189"/>
      <c r="D107" s="209"/>
      <c r="E107" s="189"/>
      <c r="F107" s="218"/>
      <c r="G107" s="189"/>
      <c r="H107" s="209"/>
    </row>
    <row r="108" spans="1:8" ht="12.75">
      <c r="A108" s="209"/>
      <c r="B108" s="189"/>
      <c r="C108" s="189"/>
      <c r="D108" s="209"/>
      <c r="E108" s="189"/>
      <c r="F108" s="218"/>
      <c r="G108" s="189"/>
      <c r="H108" s="209"/>
    </row>
    <row r="109" spans="1:8" ht="12.75">
      <c r="A109" s="209"/>
      <c r="B109" s="189"/>
      <c r="C109" s="189"/>
      <c r="D109" s="209"/>
      <c r="E109" s="189"/>
      <c r="F109" s="218"/>
      <c r="G109" s="189"/>
      <c r="H109" s="209"/>
    </row>
    <row r="110" spans="1:8" ht="12.75">
      <c r="A110" s="209"/>
      <c r="B110" s="189"/>
      <c r="C110" s="189"/>
      <c r="D110" s="209"/>
      <c r="E110" s="189"/>
      <c r="F110" s="218"/>
      <c r="G110" s="189"/>
      <c r="H110" s="209"/>
    </row>
    <row r="111" spans="1:8" ht="12.75">
      <c r="A111" s="209"/>
      <c r="B111" s="189"/>
      <c r="C111" s="189"/>
      <c r="D111" s="209"/>
      <c r="E111" s="189"/>
      <c r="F111" s="218"/>
      <c r="G111" s="189"/>
      <c r="H111" s="209"/>
    </row>
    <row r="112" spans="1:8" ht="12.75">
      <c r="A112" s="209"/>
      <c r="B112" s="189"/>
      <c r="C112" s="189"/>
      <c r="D112" s="209"/>
      <c r="E112" s="189"/>
      <c r="F112" s="218"/>
      <c r="G112" s="189"/>
      <c r="H112" s="209"/>
    </row>
    <row r="113" spans="1:8" ht="12" customHeight="1">
      <c r="A113" s="209"/>
      <c r="B113" s="189"/>
      <c r="C113" s="189"/>
      <c r="D113" s="209"/>
      <c r="E113" s="189"/>
      <c r="F113" s="218"/>
      <c r="G113" s="189"/>
      <c r="H113" s="209"/>
    </row>
    <row r="114" spans="1:8" ht="11.25" customHeight="1">
      <c r="A114" s="209"/>
      <c r="B114" s="189"/>
      <c r="C114" s="189"/>
      <c r="D114" s="209"/>
      <c r="E114" s="189"/>
      <c r="F114" s="218"/>
      <c r="G114" s="189"/>
      <c r="H114" s="209"/>
    </row>
    <row r="115" spans="1:12" s="19" customFormat="1" ht="12.75">
      <c r="A115" s="209"/>
      <c r="B115" s="189"/>
      <c r="C115" s="189"/>
      <c r="D115" s="209"/>
      <c r="E115" s="189"/>
      <c r="F115" s="218"/>
      <c r="G115" s="189"/>
      <c r="H115" s="209"/>
      <c r="I115" s="24"/>
      <c r="J115" s="191"/>
      <c r="K115" s="24"/>
      <c r="L115" s="34"/>
    </row>
    <row r="116" spans="1:12" ht="12.75">
      <c r="A116" s="209"/>
      <c r="B116" s="189"/>
      <c r="C116" s="189"/>
      <c r="D116" s="209"/>
      <c r="E116" s="189"/>
      <c r="F116" s="218"/>
      <c r="G116" s="189"/>
      <c r="H116" s="209"/>
      <c r="L116" s="34"/>
    </row>
    <row r="117" spans="1:12" ht="12.75">
      <c r="A117" s="209"/>
      <c r="B117" s="189"/>
      <c r="C117" s="189"/>
      <c r="D117" s="209"/>
      <c r="E117" s="189"/>
      <c r="F117" s="218"/>
      <c r="G117" s="189"/>
      <c r="H117" s="209"/>
      <c r="L117" s="34"/>
    </row>
    <row r="118" spans="1:12" ht="12.75">
      <c r="A118" s="209"/>
      <c r="B118" s="189"/>
      <c r="C118" s="189"/>
      <c r="D118" s="209"/>
      <c r="E118" s="189"/>
      <c r="F118" s="218"/>
      <c r="G118" s="189"/>
      <c r="H118" s="209"/>
      <c r="L118" s="34"/>
    </row>
    <row r="119" spans="1:12" ht="12.75">
      <c r="A119" s="209"/>
      <c r="B119" s="189"/>
      <c r="C119" s="189"/>
      <c r="D119" s="209"/>
      <c r="E119" s="189"/>
      <c r="F119" s="218"/>
      <c r="G119" s="189"/>
      <c r="H119" s="209"/>
      <c r="L119" s="34"/>
    </row>
    <row r="120" spans="1:12" ht="12.75">
      <c r="A120" s="209"/>
      <c r="B120" s="189"/>
      <c r="C120" s="189"/>
      <c r="D120" s="209"/>
      <c r="E120" s="189"/>
      <c r="F120" s="218"/>
      <c r="G120" s="189"/>
      <c r="H120" s="209"/>
      <c r="L120" s="34"/>
    </row>
    <row r="121" spans="1:12" ht="12.75">
      <c r="A121" s="209"/>
      <c r="B121" s="189"/>
      <c r="C121" s="189"/>
      <c r="D121" s="209"/>
      <c r="E121" s="189"/>
      <c r="F121" s="218"/>
      <c r="G121" s="189"/>
      <c r="H121" s="209"/>
      <c r="L121" s="34"/>
    </row>
    <row r="122" spans="1:12" ht="12.75">
      <c r="A122" s="209"/>
      <c r="B122" s="189"/>
      <c r="C122" s="189"/>
      <c r="D122" s="209"/>
      <c r="E122" s="189"/>
      <c r="F122" s="218"/>
      <c r="G122" s="189"/>
      <c r="H122" s="209"/>
      <c r="L122" s="34"/>
    </row>
    <row r="123" spans="1:12" ht="12.75">
      <c r="A123" s="209"/>
      <c r="B123" s="189"/>
      <c r="C123" s="189"/>
      <c r="D123" s="209"/>
      <c r="E123" s="189"/>
      <c r="F123" s="218"/>
      <c r="G123" s="189"/>
      <c r="H123" s="209"/>
      <c r="L123" s="34"/>
    </row>
    <row r="124" spans="1:8" ht="12.75">
      <c r="A124" s="209"/>
      <c r="B124" s="189"/>
      <c r="C124" s="189"/>
      <c r="D124" s="209"/>
      <c r="E124" s="189"/>
      <c r="F124" s="218"/>
      <c r="G124" s="189"/>
      <c r="H124" s="209"/>
    </row>
    <row r="125" spans="1:8" ht="12.75">
      <c r="A125" s="209"/>
      <c r="B125" s="189"/>
      <c r="C125" s="189"/>
      <c r="D125" s="209"/>
      <c r="E125" s="189"/>
      <c r="F125" s="218"/>
      <c r="G125" s="189"/>
      <c r="H125" s="209"/>
    </row>
    <row r="126" spans="1:8" ht="12.75">
      <c r="A126" s="209"/>
      <c r="B126" s="189"/>
      <c r="C126" s="189"/>
      <c r="D126" s="209"/>
      <c r="E126" s="189"/>
      <c r="F126" s="218"/>
      <c r="G126" s="189"/>
      <c r="H126" s="209"/>
    </row>
    <row r="127" spans="1:8" ht="12.75">
      <c r="A127" s="209"/>
      <c r="B127" s="189"/>
      <c r="C127" s="189"/>
      <c r="D127" s="209"/>
      <c r="E127" s="189"/>
      <c r="F127" s="218"/>
      <c r="G127" s="189"/>
      <c r="H127" s="209"/>
    </row>
    <row r="128" spans="1:8" ht="12.75">
      <c r="A128" s="209"/>
      <c r="B128" s="189"/>
      <c r="C128" s="189"/>
      <c r="D128" s="209"/>
      <c r="E128" s="189"/>
      <c r="F128" s="218"/>
      <c r="G128" s="189"/>
      <c r="H128" s="209"/>
    </row>
    <row r="129" spans="1:8" ht="12.75">
      <c r="A129" s="209"/>
      <c r="B129" s="189"/>
      <c r="C129" s="189"/>
      <c r="D129" s="209"/>
      <c r="E129" s="189"/>
      <c r="F129" s="218"/>
      <c r="G129" s="189"/>
      <c r="H129" s="209"/>
    </row>
    <row r="130" spans="1:8" ht="12.75">
      <c r="A130" s="209"/>
      <c r="B130" s="189"/>
      <c r="C130" s="189"/>
      <c r="D130" s="209"/>
      <c r="E130" s="189"/>
      <c r="F130" s="218"/>
      <c r="G130" s="189"/>
      <c r="H130" s="209"/>
    </row>
  </sheetData>
  <sheetProtection/>
  <mergeCells count="73">
    <mergeCell ref="A1:H1"/>
    <mergeCell ref="A3:H3"/>
    <mergeCell ref="A6:H6"/>
    <mergeCell ref="A7:H7"/>
    <mergeCell ref="A8:H8"/>
    <mergeCell ref="A2:H2"/>
    <mergeCell ref="A4:H4"/>
    <mergeCell ref="A13:H13"/>
    <mergeCell ref="F23:H23"/>
    <mergeCell ref="F24:H24"/>
    <mergeCell ref="F25:H25"/>
    <mergeCell ref="F26:H26"/>
    <mergeCell ref="A10:E10"/>
    <mergeCell ref="F10:H10"/>
    <mergeCell ref="A11:E11"/>
    <mergeCell ref="F11:H11"/>
    <mergeCell ref="F16:H16"/>
    <mergeCell ref="A77:H77"/>
    <mergeCell ref="B79:C79"/>
    <mergeCell ref="E79:F79"/>
    <mergeCell ref="B80:C80"/>
    <mergeCell ref="E80:F80"/>
    <mergeCell ref="F22:H22"/>
    <mergeCell ref="F27:H27"/>
    <mergeCell ref="F39:H39"/>
    <mergeCell ref="F28:H28"/>
    <mergeCell ref="F29:H29"/>
    <mergeCell ref="B84:C84"/>
    <mergeCell ref="E84:F84"/>
    <mergeCell ref="B85:C85"/>
    <mergeCell ref="E85:F85"/>
    <mergeCell ref="A12:H12"/>
    <mergeCell ref="F14:H14"/>
    <mergeCell ref="F17:H17"/>
    <mergeCell ref="F20:H20"/>
    <mergeCell ref="F21:H21"/>
    <mergeCell ref="F30:H30"/>
    <mergeCell ref="F31:H31"/>
    <mergeCell ref="F32:H32"/>
    <mergeCell ref="F33:H33"/>
    <mergeCell ref="F45:H45"/>
    <mergeCell ref="F41:H41"/>
    <mergeCell ref="F46:H46"/>
    <mergeCell ref="F40:H40"/>
    <mergeCell ref="F66:H66"/>
    <mergeCell ref="F47:H47"/>
    <mergeCell ref="F48:H48"/>
    <mergeCell ref="F49:H49"/>
    <mergeCell ref="F34:H34"/>
    <mergeCell ref="F35:H35"/>
    <mergeCell ref="F36:H36"/>
    <mergeCell ref="F37:H37"/>
    <mergeCell ref="F38:H38"/>
    <mergeCell ref="F44:H44"/>
    <mergeCell ref="F76:H76"/>
    <mergeCell ref="F56:H56"/>
    <mergeCell ref="F68:H68"/>
    <mergeCell ref="F69:H69"/>
    <mergeCell ref="F70:H70"/>
    <mergeCell ref="F71:H71"/>
    <mergeCell ref="F60:H60"/>
    <mergeCell ref="F64:H64"/>
    <mergeCell ref="F65:H65"/>
    <mergeCell ref="F55:H55"/>
    <mergeCell ref="F15:H15"/>
    <mergeCell ref="F72:H72"/>
    <mergeCell ref="F73:H73"/>
    <mergeCell ref="F74:H74"/>
    <mergeCell ref="F53:H53"/>
    <mergeCell ref="F50:H50"/>
    <mergeCell ref="F51:H51"/>
    <mergeCell ref="F52:H52"/>
    <mergeCell ref="F54:H54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46">
      <selection activeCell="A56" sqref="A56"/>
    </sheetView>
  </sheetViews>
  <sheetFormatPr defaultColWidth="9.140625" defaultRowHeight="12.75"/>
  <cols>
    <col min="1" max="1" width="29.140625" style="24" customWidth="1"/>
    <col min="2" max="2" width="19.28125" style="24" customWidth="1"/>
    <col min="3" max="3" width="21.00390625" style="24" customWidth="1"/>
    <col min="4" max="4" width="15.8515625" style="24" customWidth="1"/>
    <col min="5" max="5" width="11.7109375" style="24" customWidth="1"/>
    <col min="6" max="6" width="6.7109375" style="24" customWidth="1"/>
    <col min="7" max="7" width="9.140625" style="24" customWidth="1"/>
    <col min="8" max="8" width="10.8515625" style="24" customWidth="1"/>
  </cols>
  <sheetData>
    <row r="1" spans="1:8" s="1" customFormat="1" ht="12.75">
      <c r="A1" s="52"/>
      <c r="B1" s="53"/>
      <c r="C1" s="53"/>
      <c r="D1" s="127"/>
      <c r="E1" s="53"/>
      <c r="F1" s="54"/>
      <c r="G1" s="53"/>
      <c r="H1" s="55"/>
    </row>
    <row r="2" spans="1:8" s="1" customFormat="1" ht="23.25">
      <c r="A2" s="496" t="str">
        <f>'PLANILHA ORÇAMENTÁRIA'!A2:H2</f>
        <v>TIMBRADO EMPRESA LICITANTE</v>
      </c>
      <c r="B2" s="497"/>
      <c r="C2" s="497"/>
      <c r="D2" s="497"/>
      <c r="E2" s="497"/>
      <c r="F2" s="497"/>
      <c r="G2" s="497"/>
      <c r="H2" s="498"/>
    </row>
    <row r="3" spans="1:8" s="1" customFormat="1" ht="12.75">
      <c r="A3" s="387" t="str">
        <f>'PLANILHA ORÇAMENTÁRIA'!A3:H3</f>
        <v>ENDEREÇO COMPLETO</v>
      </c>
      <c r="B3" s="388"/>
      <c r="C3" s="388"/>
      <c r="D3" s="388"/>
      <c r="E3" s="388"/>
      <c r="F3" s="388"/>
      <c r="G3" s="388"/>
      <c r="H3" s="389"/>
    </row>
    <row r="4" spans="1:8" s="1" customFormat="1" ht="12.75">
      <c r="A4" s="387" t="str">
        <f>'PLANILHA ORÇAMENTÁRIA'!A4:H4</f>
        <v>CNPJ</v>
      </c>
      <c r="B4" s="388"/>
      <c r="C4" s="388"/>
      <c r="D4" s="388"/>
      <c r="E4" s="388"/>
      <c r="F4" s="388"/>
      <c r="G4" s="388"/>
      <c r="H4" s="389"/>
    </row>
    <row r="5" spans="1:8" s="1" customFormat="1" ht="12.75">
      <c r="A5" s="387" t="str">
        <f>'PLANILHA ORÇAMENTÁRIA'!A5:H5</f>
        <v>TELEFONE E E-MAIL</v>
      </c>
      <c r="B5" s="388"/>
      <c r="C5" s="388"/>
      <c r="D5" s="388"/>
      <c r="E5" s="388"/>
      <c r="F5" s="388"/>
      <c r="G5" s="388"/>
      <c r="H5" s="389"/>
    </row>
    <row r="6" spans="1:8" s="1" customFormat="1" ht="13.5" thickBot="1">
      <c r="A6" s="56"/>
      <c r="B6" s="57"/>
      <c r="C6" s="57"/>
      <c r="D6" s="57"/>
      <c r="E6" s="57"/>
      <c r="F6" s="58"/>
      <c r="G6" s="57"/>
      <c r="H6" s="59"/>
    </row>
    <row r="7" spans="1:9" s="1" customFormat="1" ht="3.75" customHeight="1" thickBot="1">
      <c r="A7" s="4"/>
      <c r="B7" s="4"/>
      <c r="C7" s="4"/>
      <c r="D7" s="4"/>
      <c r="E7" s="4"/>
      <c r="F7" s="5"/>
      <c r="G7" s="4"/>
      <c r="H7" s="4"/>
      <c r="I7" s="25"/>
    </row>
    <row r="8" spans="1:10" s="1" customFormat="1" ht="16.5" thickBot="1">
      <c r="A8" s="343" t="s">
        <v>173</v>
      </c>
      <c r="B8" s="344"/>
      <c r="C8" s="344"/>
      <c r="D8" s="344"/>
      <c r="E8" s="344"/>
      <c r="F8" s="344"/>
      <c r="G8" s="344"/>
      <c r="H8" s="345"/>
      <c r="J8" s="25"/>
    </row>
    <row r="9" spans="1:10" s="1" customFormat="1" ht="4.5" customHeight="1" thickBot="1">
      <c r="A9" s="148"/>
      <c r="B9" s="149"/>
      <c r="C9" s="149"/>
      <c r="D9" s="149"/>
      <c r="E9" s="149"/>
      <c r="F9" s="149"/>
      <c r="G9" s="149"/>
      <c r="H9" s="150"/>
      <c r="J9" s="25"/>
    </row>
    <row r="10" spans="1:9" s="1" customFormat="1" ht="19.5" customHeight="1" thickBot="1">
      <c r="A10" s="353" t="str">
        <f>'PLANILHA ORÇAMENTÁRIA'!A11:E11</f>
        <v>CONVENENTE: SÃO THOMÉ DAS LETRAS-MG</v>
      </c>
      <c r="B10" s="354"/>
      <c r="C10" s="354"/>
      <c r="D10" s="354"/>
      <c r="E10" s="355"/>
      <c r="F10" s="365" t="str">
        <f>'PLANILHA ORÇAMENTÁRIA'!F11:H11</f>
        <v>CONVÊNIO SEGOV</v>
      </c>
      <c r="G10" s="366"/>
      <c r="H10" s="367"/>
      <c r="I10" s="34"/>
    </row>
    <row r="11" spans="1:9" s="1" customFormat="1" ht="19.5" customHeight="1">
      <c r="A11" s="356" t="str">
        <f>'PLANILHA ORÇAMENTÁRIA'!A12:E12</f>
        <v>OBJETO: CALÇAMENTO DE VIAS URBANAS</v>
      </c>
      <c r="B11" s="357"/>
      <c r="C11" s="357"/>
      <c r="D11" s="357"/>
      <c r="E11" s="358"/>
      <c r="F11" s="365" t="str">
        <f>'PLANILHA ORÇAMENTÁRIA'!F12:H12</f>
        <v>DATA: XX/XX/20XX</v>
      </c>
      <c r="G11" s="366"/>
      <c r="H11" s="367"/>
      <c r="I11" s="25"/>
    </row>
    <row r="12" spans="1:9" s="1" customFormat="1" ht="19.5" customHeight="1">
      <c r="A12" s="356" t="str">
        <f>'PLANILHA ORÇAMENTÁRIA'!A13:D13</f>
        <v>LOCAL: BAIRRO SOBRADINHO - SÃO THOMÉ DAS LETRAS-MG</v>
      </c>
      <c r="B12" s="357"/>
      <c r="C12" s="357"/>
      <c r="D12" s="358"/>
      <c r="E12" s="359" t="s">
        <v>9</v>
      </c>
      <c r="F12" s="360"/>
      <c r="G12" s="360"/>
      <c r="H12" s="361"/>
      <c r="I12" s="25"/>
    </row>
    <row r="13" spans="1:9" s="1" customFormat="1" ht="19.5" customHeight="1">
      <c r="A13" s="356" t="str">
        <f>'PLANILHA ORÇAMENTÁRIA'!A14:D14</f>
        <v>REFERÊNCIA: PROPOSTA LICITANTE COM DESONERAÇÃO</v>
      </c>
      <c r="B13" s="357"/>
      <c r="C13" s="357"/>
      <c r="D13" s="358"/>
      <c r="E13" s="348" t="s">
        <v>7</v>
      </c>
      <c r="F13" s="346" t="s">
        <v>5</v>
      </c>
      <c r="G13" s="156" t="s">
        <v>20</v>
      </c>
      <c r="H13" s="157" t="s">
        <v>6</v>
      </c>
      <c r="I13" s="25"/>
    </row>
    <row r="14" spans="1:9" s="1" customFormat="1" ht="19.5" customHeight="1" thickBot="1">
      <c r="A14" s="371" t="str">
        <f>'PLANILHA ORÇAMENTÁRIA'!A15:D15</f>
        <v>PRAZO DE EXECUÇÃO: 05 MESES</v>
      </c>
      <c r="B14" s="372"/>
      <c r="C14" s="372"/>
      <c r="D14" s="373"/>
      <c r="E14" s="349"/>
      <c r="F14" s="347"/>
      <c r="G14" s="8" t="s">
        <v>178</v>
      </c>
      <c r="H14" s="9">
        <v>0.2976</v>
      </c>
      <c r="I14" s="25"/>
    </row>
    <row r="15" spans="1:8" ht="12.75">
      <c r="A15" s="112"/>
      <c r="B15" s="113"/>
      <c r="C15" s="113"/>
      <c r="D15" s="113"/>
      <c r="E15" s="113"/>
      <c r="F15" s="113"/>
      <c r="G15" s="113"/>
      <c r="H15" s="114"/>
    </row>
    <row r="16" spans="1:8" s="115" customFormat="1" ht="21">
      <c r="A16" s="499" t="s">
        <v>186</v>
      </c>
      <c r="B16" s="500"/>
      <c r="C16" s="500"/>
      <c r="D16" s="500"/>
      <c r="E16" s="500"/>
      <c r="F16" s="500"/>
      <c r="G16" s="500"/>
      <c r="H16" s="501"/>
    </row>
    <row r="17" spans="1:8" s="115" customFormat="1" ht="21">
      <c r="A17" s="223"/>
      <c r="B17" s="224"/>
      <c r="C17" s="224"/>
      <c r="D17" s="224"/>
      <c r="E17" s="224"/>
      <c r="F17" s="224"/>
      <c r="G17" s="224"/>
      <c r="H17" s="225"/>
    </row>
    <row r="18" spans="1:8" s="115" customFormat="1" ht="21">
      <c r="A18" s="499" t="s">
        <v>185</v>
      </c>
      <c r="B18" s="500"/>
      <c r="C18" s="500"/>
      <c r="D18" s="500"/>
      <c r="E18" s="500"/>
      <c r="F18" s="500"/>
      <c r="G18" s="500"/>
      <c r="H18" s="501"/>
    </row>
    <row r="19" spans="1:8" s="115" customFormat="1" ht="15.75">
      <c r="A19" s="160"/>
      <c r="B19" s="159"/>
      <c r="C19" s="159"/>
      <c r="D19" s="159"/>
      <c r="E19" s="159"/>
      <c r="F19" s="159"/>
      <c r="G19" s="159"/>
      <c r="H19" s="162"/>
    </row>
    <row r="20" spans="1:8" s="115" customFormat="1" ht="15.75">
      <c r="A20" s="493" t="s">
        <v>94</v>
      </c>
      <c r="B20" s="494"/>
      <c r="C20" s="494"/>
      <c r="D20" s="494"/>
      <c r="E20" s="494"/>
      <c r="F20" s="494"/>
      <c r="G20" s="494"/>
      <c r="H20" s="495"/>
    </row>
    <row r="21" spans="1:8" s="115" customFormat="1" ht="15.75">
      <c r="A21" s="160"/>
      <c r="B21" s="159"/>
      <c r="C21" s="159"/>
      <c r="D21" s="159"/>
      <c r="E21" s="159"/>
      <c r="F21" s="159"/>
      <c r="G21" s="159"/>
      <c r="H21" s="162"/>
    </row>
    <row r="22" spans="1:8" s="115" customFormat="1" ht="15.75">
      <c r="A22" s="489"/>
      <c r="B22" s="490"/>
      <c r="C22" s="159"/>
      <c r="D22" s="159"/>
      <c r="E22" s="159"/>
      <c r="F22" s="159"/>
      <c r="G22" s="159"/>
      <c r="H22" s="162"/>
    </row>
    <row r="23" spans="1:8" s="115" customFormat="1" ht="15.75">
      <c r="A23" s="489"/>
      <c r="B23" s="490"/>
      <c r="C23" s="179" t="s">
        <v>175</v>
      </c>
      <c r="D23" s="161" t="s">
        <v>95</v>
      </c>
      <c r="E23" s="161" t="s">
        <v>96</v>
      </c>
      <c r="F23" s="159"/>
      <c r="G23" s="159"/>
      <c r="H23" s="162"/>
    </row>
    <row r="24" spans="1:8" s="115" customFormat="1" ht="15.75">
      <c r="A24" s="160"/>
      <c r="B24" s="159"/>
      <c r="C24" s="159"/>
      <c r="D24" s="159"/>
      <c r="E24" s="159"/>
      <c r="F24" s="159"/>
      <c r="G24" s="159"/>
      <c r="H24" s="162"/>
    </row>
    <row r="25" spans="1:8" s="115" customFormat="1" ht="15.75">
      <c r="A25" s="160" t="s">
        <v>97</v>
      </c>
      <c r="B25" s="161" t="s">
        <v>98</v>
      </c>
      <c r="C25" s="237">
        <v>1</v>
      </c>
      <c r="D25" s="237">
        <v>1</v>
      </c>
      <c r="E25" s="159"/>
      <c r="F25" s="159"/>
      <c r="G25" s="159"/>
      <c r="H25" s="162"/>
    </row>
    <row r="26" spans="1:8" s="115" customFormat="1" ht="15.75">
      <c r="A26" s="160" t="s">
        <v>99</v>
      </c>
      <c r="B26" s="161" t="s">
        <v>100</v>
      </c>
      <c r="C26" s="237">
        <v>0.0453</v>
      </c>
      <c r="D26" s="237">
        <v>0.045</v>
      </c>
      <c r="E26" s="161" t="s">
        <v>98</v>
      </c>
      <c r="F26" s="159"/>
      <c r="G26" s="159"/>
      <c r="H26" s="162"/>
    </row>
    <row r="27" spans="1:8" s="115" customFormat="1" ht="15.75">
      <c r="A27" s="160" t="s">
        <v>101</v>
      </c>
      <c r="B27" s="161" t="s">
        <v>102</v>
      </c>
      <c r="C27" s="237">
        <v>0.0843</v>
      </c>
      <c r="D27" s="237">
        <v>0.05</v>
      </c>
      <c r="E27" s="161" t="s">
        <v>98</v>
      </c>
      <c r="F27" s="159"/>
      <c r="G27" s="159"/>
      <c r="H27" s="162"/>
    </row>
    <row r="28" spans="1:8" s="115" customFormat="1" ht="15.75">
      <c r="A28" s="160" t="s">
        <v>103</v>
      </c>
      <c r="B28" s="161" t="s">
        <v>104</v>
      </c>
      <c r="C28" s="237">
        <v>0.0121</v>
      </c>
      <c r="D28" s="237">
        <v>0.01</v>
      </c>
      <c r="E28" s="161" t="s">
        <v>98</v>
      </c>
      <c r="F28" s="159"/>
      <c r="G28" s="159"/>
      <c r="H28" s="162"/>
    </row>
    <row r="29" spans="1:8" s="185" customFormat="1" ht="15.75">
      <c r="A29" s="182" t="s">
        <v>105</v>
      </c>
      <c r="B29" s="178"/>
      <c r="C29" s="238">
        <f>SUM(C30:C31)</f>
        <v>0.0171</v>
      </c>
      <c r="D29" s="238">
        <f>SUM(D30:D31)</f>
        <v>0.0162</v>
      </c>
      <c r="E29" s="178" t="s">
        <v>98</v>
      </c>
      <c r="F29" s="183"/>
      <c r="G29" s="183"/>
      <c r="H29" s="184"/>
    </row>
    <row r="30" spans="1:8" s="115" customFormat="1" ht="15.75">
      <c r="A30" s="160" t="s">
        <v>106</v>
      </c>
      <c r="B30" s="161" t="s">
        <v>107</v>
      </c>
      <c r="C30" s="237">
        <v>0.0074</v>
      </c>
      <c r="D30" s="237">
        <v>0.0082</v>
      </c>
      <c r="E30" s="161" t="s">
        <v>98</v>
      </c>
      <c r="F30" s="159"/>
      <c r="G30" s="159"/>
      <c r="H30" s="162"/>
    </row>
    <row r="31" spans="1:8" s="115" customFormat="1" ht="15.75">
      <c r="A31" s="160" t="s">
        <v>108</v>
      </c>
      <c r="B31" s="161" t="s">
        <v>109</v>
      </c>
      <c r="C31" s="237">
        <v>0.0097</v>
      </c>
      <c r="D31" s="237">
        <v>0.008</v>
      </c>
      <c r="E31" s="161" t="s">
        <v>98</v>
      </c>
      <c r="F31" s="159"/>
      <c r="G31" s="159"/>
      <c r="H31" s="162"/>
    </row>
    <row r="32" spans="1:8" s="185" customFormat="1" ht="15.75">
      <c r="A32" s="182" t="s">
        <v>110</v>
      </c>
      <c r="B32" s="178" t="s">
        <v>111</v>
      </c>
      <c r="C32" s="238">
        <f>SUM(C33:C35)</f>
        <v>0.056499999999999995</v>
      </c>
      <c r="D32" s="238">
        <f>SUM(D34:D35)</f>
        <v>0.0365</v>
      </c>
      <c r="E32" s="178" t="s">
        <v>112</v>
      </c>
      <c r="F32" s="183"/>
      <c r="G32" s="183"/>
      <c r="H32" s="184"/>
    </row>
    <row r="33" spans="1:8" s="115" customFormat="1" ht="15.75">
      <c r="A33" s="160" t="s">
        <v>113</v>
      </c>
      <c r="B33" s="161" t="s">
        <v>113</v>
      </c>
      <c r="C33" s="239">
        <v>0.02</v>
      </c>
      <c r="D33" s="237"/>
      <c r="E33" s="161" t="s">
        <v>112</v>
      </c>
      <c r="F33" s="159"/>
      <c r="G33" s="159"/>
      <c r="H33" s="162"/>
    </row>
    <row r="34" spans="1:8" s="115" customFormat="1" ht="15.75">
      <c r="A34" s="160" t="s">
        <v>114</v>
      </c>
      <c r="B34" s="161" t="s">
        <v>114</v>
      </c>
      <c r="C34" s="237">
        <v>0.0065</v>
      </c>
      <c r="D34" s="237">
        <v>0.0065</v>
      </c>
      <c r="E34" s="161" t="s">
        <v>112</v>
      </c>
      <c r="F34" s="159"/>
      <c r="G34" s="159"/>
      <c r="H34" s="162"/>
    </row>
    <row r="35" spans="1:8" s="115" customFormat="1" ht="15.75">
      <c r="A35" s="160" t="s">
        <v>115</v>
      </c>
      <c r="B35" s="161" t="s">
        <v>115</v>
      </c>
      <c r="C35" s="237">
        <v>0.03</v>
      </c>
      <c r="D35" s="237">
        <v>0.03</v>
      </c>
      <c r="E35" s="161" t="s">
        <v>112</v>
      </c>
      <c r="F35" s="159"/>
      <c r="G35" s="159"/>
      <c r="H35" s="162"/>
    </row>
    <row r="36" spans="1:8" s="115" customFormat="1" ht="15.75">
      <c r="A36" s="160" t="s">
        <v>116</v>
      </c>
      <c r="B36" s="161" t="s">
        <v>117</v>
      </c>
      <c r="C36" s="237">
        <v>0.045</v>
      </c>
      <c r="D36" s="237">
        <v>0.045</v>
      </c>
      <c r="E36" s="161" t="s">
        <v>112</v>
      </c>
      <c r="F36" s="159"/>
      <c r="G36" s="159"/>
      <c r="H36" s="162"/>
    </row>
    <row r="37" spans="1:8" s="115" customFormat="1" ht="15.75">
      <c r="A37" s="489"/>
      <c r="B37" s="488"/>
      <c r="C37" s="488"/>
      <c r="D37" s="488"/>
      <c r="E37" s="488"/>
      <c r="F37" s="488"/>
      <c r="G37" s="488"/>
      <c r="H37" s="491"/>
    </row>
    <row r="38" spans="1:8" s="115" customFormat="1" ht="15.75">
      <c r="A38" s="489" t="s">
        <v>118</v>
      </c>
      <c r="B38" s="488" t="s">
        <v>119</v>
      </c>
      <c r="C38" s="488" t="s">
        <v>120</v>
      </c>
      <c r="D38" s="488"/>
      <c r="E38" s="488"/>
      <c r="F38" s="488"/>
      <c r="G38" s="488"/>
      <c r="H38" s="491"/>
    </row>
    <row r="39" spans="1:8" s="115" customFormat="1" ht="15.75">
      <c r="A39" s="489"/>
      <c r="B39" s="488"/>
      <c r="C39" s="488" t="s">
        <v>121</v>
      </c>
      <c r="D39" s="488"/>
      <c r="E39" s="488"/>
      <c r="F39" s="488"/>
      <c r="G39" s="488"/>
      <c r="H39" s="491"/>
    </row>
    <row r="40" spans="1:8" s="115" customFormat="1" ht="15.75">
      <c r="A40" s="160"/>
      <c r="B40" s="159"/>
      <c r="C40" s="159"/>
      <c r="D40" s="159"/>
      <c r="E40" s="159"/>
      <c r="F40" s="159"/>
      <c r="G40" s="159"/>
      <c r="H40" s="162"/>
    </row>
    <row r="41" spans="1:8" s="115" customFormat="1" ht="15.75">
      <c r="A41" s="160"/>
      <c r="B41" s="159" t="s">
        <v>122</v>
      </c>
      <c r="C41" s="240">
        <f>(1+(C26+C29))*(1+C28)*(1+C27)-1</f>
        <v>0.16589903987200016</v>
      </c>
      <c r="D41" s="240">
        <f>(1+(D26+D29))*(1+D28)*(1+D27)-1</f>
        <v>0.12540260000000014</v>
      </c>
      <c r="E41" s="159"/>
      <c r="F41" s="159"/>
      <c r="G41" s="159"/>
      <c r="H41" s="162"/>
    </row>
    <row r="42" spans="1:8" s="115" customFormat="1" ht="15.75">
      <c r="A42" s="160"/>
      <c r="B42" s="159"/>
      <c r="C42" s="159"/>
      <c r="D42" s="159"/>
      <c r="E42" s="159"/>
      <c r="F42" s="159"/>
      <c r="G42" s="159"/>
      <c r="H42" s="162"/>
    </row>
    <row r="43" spans="1:8" s="115" customFormat="1" ht="15.75">
      <c r="A43" s="160"/>
      <c r="B43" s="159" t="s">
        <v>123</v>
      </c>
      <c r="C43" s="240">
        <f>(1-(C32+C36))</f>
        <v>0.8985</v>
      </c>
      <c r="D43" s="240">
        <f>(1-(D32+D36))</f>
        <v>0.9185</v>
      </c>
      <c r="E43" s="159"/>
      <c r="F43" s="159"/>
      <c r="G43" s="159"/>
      <c r="H43" s="162"/>
    </row>
    <row r="44" spans="1:8" s="115" customFormat="1" ht="15.75">
      <c r="A44" s="160"/>
      <c r="B44" s="488" t="s">
        <v>119</v>
      </c>
      <c r="C44" s="492">
        <f>(1+C41)/C43-1</f>
        <v>0.29760605439287735</v>
      </c>
      <c r="D44" s="492">
        <f>(1+D41)/D43-1</f>
        <v>0.22526140446379994</v>
      </c>
      <c r="E44" s="488"/>
      <c r="F44" s="488"/>
      <c r="G44" s="488"/>
      <c r="H44" s="162"/>
    </row>
    <row r="45" spans="1:8" s="115" customFormat="1" ht="15.75">
      <c r="A45" s="228"/>
      <c r="B45" s="488"/>
      <c r="C45" s="492"/>
      <c r="D45" s="492"/>
      <c r="E45" s="488"/>
      <c r="F45" s="488"/>
      <c r="G45" s="488"/>
      <c r="H45" s="227"/>
    </row>
    <row r="46" spans="1:8" s="115" customFormat="1" ht="15.75">
      <c r="A46" s="160"/>
      <c r="B46" s="488"/>
      <c r="C46" s="492"/>
      <c r="D46" s="492"/>
      <c r="E46" s="488"/>
      <c r="F46" s="488"/>
      <c r="G46" s="488"/>
      <c r="H46" s="162"/>
    </row>
    <row r="47" spans="1:8" s="115" customFormat="1" ht="15.75">
      <c r="A47" s="228"/>
      <c r="B47" s="226"/>
      <c r="C47" s="240"/>
      <c r="D47" s="240"/>
      <c r="E47" s="226"/>
      <c r="F47" s="226"/>
      <c r="G47" s="226"/>
      <c r="H47" s="227"/>
    </row>
    <row r="48" spans="1:8" s="115" customFormat="1" ht="15.75">
      <c r="A48" s="228"/>
      <c r="B48" s="241" t="s">
        <v>119</v>
      </c>
      <c r="C48" s="242">
        <f>C44</f>
        <v>0.29760605439287735</v>
      </c>
      <c r="D48" s="242">
        <f>D44</f>
        <v>0.22526140446379994</v>
      </c>
      <c r="E48" s="226"/>
      <c r="F48" s="226"/>
      <c r="G48" s="226"/>
      <c r="H48" s="227"/>
    </row>
    <row r="49" spans="1:8" s="115" customFormat="1" ht="15.75">
      <c r="A49" s="228"/>
      <c r="B49" s="226"/>
      <c r="C49" s="226"/>
      <c r="D49" s="226"/>
      <c r="E49" s="226"/>
      <c r="F49" s="226"/>
      <c r="G49" s="226"/>
      <c r="H49" s="227"/>
    </row>
    <row r="50" spans="1:8" s="115" customFormat="1" ht="16.5" thickBot="1">
      <c r="A50" s="485"/>
      <c r="B50" s="486"/>
      <c r="C50" s="486"/>
      <c r="D50" s="486"/>
      <c r="E50" s="486"/>
      <c r="F50" s="486"/>
      <c r="G50" s="486"/>
      <c r="H50" s="487"/>
    </row>
    <row r="51" spans="1:8" s="115" customFormat="1" ht="15.75">
      <c r="A51" s="160"/>
      <c r="B51" s="159"/>
      <c r="C51" s="159"/>
      <c r="D51" s="159"/>
      <c r="E51" s="159"/>
      <c r="F51" s="159"/>
      <c r="G51" s="159"/>
      <c r="H51" s="162"/>
    </row>
    <row r="52" spans="1:8" s="115" customFormat="1" ht="15.75">
      <c r="A52" s="160"/>
      <c r="B52" s="159"/>
      <c r="C52" s="159"/>
      <c r="D52" s="159"/>
      <c r="E52" s="159"/>
      <c r="F52" s="159"/>
      <c r="G52" s="159"/>
      <c r="H52" s="162"/>
    </row>
    <row r="53" spans="1:8" s="115" customFormat="1" ht="15.75">
      <c r="A53" s="160"/>
      <c r="B53" s="159"/>
      <c r="C53" s="159"/>
      <c r="D53" s="159"/>
      <c r="E53" s="159"/>
      <c r="F53" s="159"/>
      <c r="G53" s="159"/>
      <c r="H53" s="162"/>
    </row>
    <row r="54" spans="1:8" s="115" customFormat="1" ht="15.75">
      <c r="A54" s="160" t="str">
        <f>'PLANILHA ORÇAMENTÁRIA'!B91</f>
        <v>XXXXXXXXXXXX</v>
      </c>
      <c r="B54" s="159"/>
      <c r="C54" s="159"/>
      <c r="D54" s="159" t="str">
        <f>'CRONOGRAMA FÍSICO-FINANCEIRO'!E44</f>
        <v>CREAMG NºXXXXXXXX</v>
      </c>
      <c r="E54" s="159"/>
      <c r="F54" s="159"/>
      <c r="G54" s="159"/>
      <c r="H54" s="162"/>
    </row>
    <row r="55" spans="1:8" ht="15.75">
      <c r="A55" s="160" t="str">
        <f>'PLANILHA ORÇAMENTÁRIA'!B92</f>
        <v>R. T. Empresa licitante</v>
      </c>
      <c r="B55" s="120"/>
      <c r="C55" s="120"/>
      <c r="D55" s="120"/>
      <c r="E55" s="120"/>
      <c r="F55" s="120"/>
      <c r="G55" s="120"/>
      <c r="H55" s="121"/>
    </row>
    <row r="56" spans="1:8" ht="15.75">
      <c r="A56" s="160"/>
      <c r="B56" s="120"/>
      <c r="C56" s="120"/>
      <c r="D56" s="120"/>
      <c r="E56" s="120"/>
      <c r="F56" s="120"/>
      <c r="G56" s="120"/>
      <c r="H56" s="121"/>
    </row>
    <row r="57" spans="1:8" ht="15.75">
      <c r="A57" s="160"/>
      <c r="B57" s="120"/>
      <c r="C57" s="120"/>
      <c r="D57" s="120"/>
      <c r="E57" s="120"/>
      <c r="F57" s="120"/>
      <c r="G57" s="120"/>
      <c r="H57" s="121"/>
    </row>
    <row r="58" spans="1:8" ht="15.75">
      <c r="A58" s="160"/>
      <c r="B58" s="120"/>
      <c r="C58" s="120"/>
      <c r="D58" s="120"/>
      <c r="E58" s="120"/>
      <c r="F58" s="120"/>
      <c r="G58" s="120"/>
      <c r="H58" s="121"/>
    </row>
    <row r="59" spans="1:8" ht="15.75">
      <c r="A59" s="160" t="str">
        <f>'PLANILHA ORÇAMENTÁRIA'!B96</f>
        <v>XXXXXXXXXXXXXXX</v>
      </c>
      <c r="B59" s="120"/>
      <c r="C59" s="120"/>
      <c r="D59" s="120"/>
      <c r="E59" s="120"/>
      <c r="F59" s="120"/>
      <c r="G59" s="120"/>
      <c r="H59" s="121"/>
    </row>
    <row r="60" spans="1:8" ht="15.75">
      <c r="A60" s="160" t="str">
        <f>'PLANILHA ORÇAMENTÁRIA'!B97</f>
        <v>Representante legal da empresa licitante</v>
      </c>
      <c r="B60" s="120"/>
      <c r="C60" s="120"/>
      <c r="D60" s="120"/>
      <c r="E60" s="120"/>
      <c r="F60" s="120"/>
      <c r="G60" s="120"/>
      <c r="H60" s="121"/>
    </row>
    <row r="61" spans="1:8" ht="16.5" thickBot="1">
      <c r="A61" s="158"/>
      <c r="B61" s="123"/>
      <c r="C61" s="123"/>
      <c r="D61" s="123"/>
      <c r="E61" s="123"/>
      <c r="F61" s="123"/>
      <c r="G61" s="123"/>
      <c r="H61" s="124"/>
    </row>
  </sheetData>
  <sheetProtection/>
  <mergeCells count="32">
    <mergeCell ref="A11:E11"/>
    <mergeCell ref="F11:H11"/>
    <mergeCell ref="A12:D12"/>
    <mergeCell ref="E12:H12"/>
    <mergeCell ref="A13:D13"/>
    <mergeCell ref="A18:H18"/>
    <mergeCell ref="A16:H16"/>
    <mergeCell ref="A2:H2"/>
    <mergeCell ref="A3:H3"/>
    <mergeCell ref="A4:H4"/>
    <mergeCell ref="A8:H8"/>
    <mergeCell ref="A5:H5"/>
    <mergeCell ref="E13:E14"/>
    <mergeCell ref="F13:F14"/>
    <mergeCell ref="A10:E10"/>
    <mergeCell ref="A14:D14"/>
    <mergeCell ref="F10:H10"/>
    <mergeCell ref="A20:H20"/>
    <mergeCell ref="F44:F46"/>
    <mergeCell ref="D44:D46"/>
    <mergeCell ref="E44:E46"/>
    <mergeCell ref="C38:H38"/>
    <mergeCell ref="C39:H39"/>
    <mergeCell ref="A38:A39"/>
    <mergeCell ref="B38:B39"/>
    <mergeCell ref="A50:H50"/>
    <mergeCell ref="G44:G46"/>
    <mergeCell ref="A22:A23"/>
    <mergeCell ref="B22:B23"/>
    <mergeCell ref="A37:H37"/>
    <mergeCell ref="B44:B46"/>
    <mergeCell ref="C44:C46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46">
      <selection activeCell="C15" sqref="C15:D15"/>
    </sheetView>
  </sheetViews>
  <sheetFormatPr defaultColWidth="9.140625" defaultRowHeight="12.75"/>
  <cols>
    <col min="1" max="1" width="8.7109375" style="24" customWidth="1"/>
    <col min="2" max="2" width="38.8515625" style="24" customWidth="1"/>
    <col min="3" max="3" width="16.7109375" style="24" customWidth="1"/>
    <col min="4" max="5" width="18.421875" style="24" customWidth="1"/>
    <col min="6" max="6" width="19.28125" style="24" customWidth="1"/>
    <col min="7" max="7" width="12.7109375" style="137" hidden="1" customWidth="1"/>
    <col min="8" max="8" width="11.140625" style="24" hidden="1" customWidth="1"/>
    <col min="9" max="10" width="14.8515625" style="24" hidden="1" customWidth="1"/>
    <col min="11" max="11" width="13.57421875" style="24" customWidth="1"/>
    <col min="12" max="12" width="15.8515625" style="24" customWidth="1"/>
    <col min="13" max="13" width="20.00390625" style="24" customWidth="1"/>
    <col min="15" max="15" width="12.7109375" style="0" bestFit="1" customWidth="1"/>
  </cols>
  <sheetData>
    <row r="1" spans="1:13" s="1" customFormat="1" ht="15.75">
      <c r="A1" s="52"/>
      <c r="B1" s="53"/>
      <c r="C1" s="53"/>
      <c r="D1" s="53"/>
      <c r="E1" s="53"/>
      <c r="F1" s="127"/>
      <c r="G1" s="133"/>
      <c r="H1" s="54"/>
      <c r="I1" s="53"/>
      <c r="J1" s="53"/>
      <c r="K1" s="53"/>
      <c r="L1" s="53"/>
      <c r="M1" s="55"/>
    </row>
    <row r="2" spans="1:13" s="1" customFormat="1" ht="23.25">
      <c r="A2" s="496" t="str">
        <f>'PLANILHA ORÇAMENTÁRIA'!A2:H2</f>
        <v>TIMBRADO EMPRESA LICITANTE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8"/>
    </row>
    <row r="3" spans="1:13" s="1" customFormat="1" ht="12.75">
      <c r="A3" s="387" t="str">
        <f>'PLANILHA ORÇAMENTÁRIA'!A3:H3</f>
        <v>ENDEREÇO COMPLETO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9"/>
    </row>
    <row r="4" spans="1:13" s="1" customFormat="1" ht="12.75">
      <c r="A4" s="387" t="str">
        <f>'PLANILHA ORÇAMENTÁRIA'!A4:H4</f>
        <v>CNPJ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9"/>
    </row>
    <row r="5" spans="1:13" s="1" customFormat="1" ht="12.75">
      <c r="A5" s="387" t="str">
        <f>'PLANILHA ORÇAMENTÁRIA'!A5:H5</f>
        <v>TELEFONE E E-MAIL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9"/>
    </row>
    <row r="6" spans="1:13" s="1" customFormat="1" ht="16.5" thickBot="1">
      <c r="A6" s="56"/>
      <c r="B6" s="57"/>
      <c r="C6" s="57"/>
      <c r="D6" s="57"/>
      <c r="E6" s="57"/>
      <c r="F6" s="57"/>
      <c r="G6" s="134"/>
      <c r="H6" s="58"/>
      <c r="I6" s="57"/>
      <c r="J6" s="57"/>
      <c r="K6" s="57"/>
      <c r="L6" s="57"/>
      <c r="M6" s="59"/>
    </row>
    <row r="7" spans="1:14" s="1" customFormat="1" ht="3.75" customHeight="1" thickBot="1">
      <c r="A7" s="186"/>
      <c r="B7" s="186"/>
      <c r="C7" s="186"/>
      <c r="D7" s="186"/>
      <c r="E7" s="186"/>
      <c r="F7" s="186"/>
      <c r="G7" s="187"/>
      <c r="H7" s="188"/>
      <c r="I7" s="186"/>
      <c r="J7" s="186"/>
      <c r="K7" s="186"/>
      <c r="L7" s="186"/>
      <c r="M7" s="186"/>
      <c r="N7" s="25"/>
    </row>
    <row r="8" spans="1:14" s="1" customFormat="1" ht="16.5" thickBot="1">
      <c r="A8" s="343" t="s">
        <v>179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5"/>
      <c r="N8" s="25"/>
    </row>
    <row r="9" spans="1:14" s="1" customFormat="1" ht="3.75" customHeight="1" thickBot="1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25"/>
    </row>
    <row r="10" spans="1:14" s="1" customFormat="1" ht="19.5" customHeight="1">
      <c r="A10" s="353" t="str">
        <f>'PLANILHA ORÇAMENTÁRIA'!A11:E11</f>
        <v>CONVENENTE: SÃO THOMÉ DAS LETRAS-MG</v>
      </c>
      <c r="B10" s="354"/>
      <c r="C10" s="354"/>
      <c r="D10" s="354"/>
      <c r="E10" s="354"/>
      <c r="F10" s="354"/>
      <c r="G10" s="514"/>
      <c r="H10" s="515" t="str">
        <f>'PLANILHA ORÇAMENTÁRIA'!F11</f>
        <v>CONVÊNIO SEGOV</v>
      </c>
      <c r="I10" s="366"/>
      <c r="J10" s="366"/>
      <c r="K10" s="366"/>
      <c r="L10" s="366"/>
      <c r="M10" s="367"/>
      <c r="N10" s="34"/>
    </row>
    <row r="11" spans="1:14" s="1" customFormat="1" ht="19.5" customHeight="1" thickBot="1">
      <c r="A11" s="503" t="str">
        <f>'PLANILHA ORÇAMENTÁRIA'!A12:E12</f>
        <v>OBJETO: CALÇAMENTO DE VIAS URBANAS</v>
      </c>
      <c r="B11" s="504"/>
      <c r="C11" s="504"/>
      <c r="D11" s="504"/>
      <c r="E11" s="504"/>
      <c r="F11" s="504"/>
      <c r="G11" s="505"/>
      <c r="H11" s="506" t="str">
        <f>'PLANILHA ORÇAMENTÁRIA'!F12</f>
        <v>DATA: XX/XX/20XX</v>
      </c>
      <c r="I11" s="507"/>
      <c r="J11" s="507"/>
      <c r="K11" s="507"/>
      <c r="L11" s="507"/>
      <c r="M11" s="508"/>
      <c r="N11" s="25"/>
    </row>
    <row r="12" spans="1:14" s="1" customFormat="1" ht="19.5" customHeight="1" thickBot="1">
      <c r="A12" s="128" t="str">
        <f>'PLANILHA ORÇAMENTÁRIA'!$A$13:$D$13</f>
        <v>LOCAL: BAIRRO SOBRADINHO - SÃO THOMÉ DAS LETRAS-MG</v>
      </c>
      <c r="B12" s="129"/>
      <c r="C12" s="129"/>
      <c r="D12" s="129"/>
      <c r="E12" s="129"/>
      <c r="F12" s="129"/>
      <c r="G12" s="135"/>
      <c r="H12" s="129"/>
      <c r="I12" s="129"/>
      <c r="J12" s="129"/>
      <c r="K12" s="129"/>
      <c r="L12" s="129"/>
      <c r="M12" s="130"/>
      <c r="N12" s="25"/>
    </row>
    <row r="13" spans="1:13" ht="6.75" customHeight="1" thickBot="1">
      <c r="A13" s="112"/>
      <c r="B13" s="113"/>
      <c r="C13" s="113"/>
      <c r="D13" s="113"/>
      <c r="E13" s="113"/>
      <c r="F13" s="113"/>
      <c r="G13" s="136"/>
      <c r="H13" s="113"/>
      <c r="I13" s="113"/>
      <c r="J13" s="113"/>
      <c r="K13" s="113"/>
      <c r="L13" s="113"/>
      <c r="M13" s="114"/>
    </row>
    <row r="14" spans="1:13" s="115" customFormat="1" ht="15.75">
      <c r="A14" s="151" t="s">
        <v>0</v>
      </c>
      <c r="B14" s="152" t="s">
        <v>144</v>
      </c>
      <c r="C14" s="511" t="s">
        <v>146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3"/>
    </row>
    <row r="15" spans="1:13" s="115" customFormat="1" ht="31.5">
      <c r="A15" s="142"/>
      <c r="B15" s="138"/>
      <c r="C15" s="509" t="s">
        <v>166</v>
      </c>
      <c r="D15" s="510"/>
      <c r="E15" s="324" t="s">
        <v>228</v>
      </c>
      <c r="F15" s="305" t="s">
        <v>31</v>
      </c>
      <c r="G15" s="502" t="s">
        <v>39</v>
      </c>
      <c r="H15" s="502"/>
      <c r="I15" s="502"/>
      <c r="J15" s="502"/>
      <c r="K15" s="319" t="s">
        <v>224</v>
      </c>
      <c r="L15" s="304" t="s">
        <v>39</v>
      </c>
      <c r="M15" s="306" t="s">
        <v>184</v>
      </c>
    </row>
    <row r="16" spans="1:13" s="115" customFormat="1" ht="31.5">
      <c r="A16" s="143"/>
      <c r="B16" s="138"/>
      <c r="C16" s="305" t="s">
        <v>167</v>
      </c>
      <c r="D16" s="305" t="s">
        <v>169</v>
      </c>
      <c r="E16" s="332" t="s">
        <v>229</v>
      </c>
      <c r="F16" s="305" t="s">
        <v>187</v>
      </c>
      <c r="G16" s="305" t="s">
        <v>147</v>
      </c>
      <c r="H16" s="305" t="s">
        <v>145</v>
      </c>
      <c r="I16" s="305" t="s">
        <v>150</v>
      </c>
      <c r="J16" s="305" t="s">
        <v>152</v>
      </c>
      <c r="K16" s="323"/>
      <c r="L16" s="323" t="s">
        <v>197</v>
      </c>
      <c r="M16" s="333" t="s">
        <v>198</v>
      </c>
    </row>
    <row r="17" spans="1:13" s="137" customFormat="1" ht="15.75">
      <c r="A17" s="145"/>
      <c r="B17" s="138"/>
      <c r="C17" s="139"/>
      <c r="D17" s="139"/>
      <c r="E17" s="322"/>
      <c r="F17" s="141"/>
      <c r="G17" s="141"/>
      <c r="H17" s="141"/>
      <c r="I17" s="138" t="s">
        <v>151</v>
      </c>
      <c r="J17" s="138" t="s">
        <v>153</v>
      </c>
      <c r="K17" s="298"/>
      <c r="L17" s="298"/>
      <c r="M17" s="144"/>
    </row>
    <row r="18" spans="1:13" s="115" customFormat="1" ht="15.75">
      <c r="A18" s="143"/>
      <c r="B18" s="138"/>
      <c r="C18" s="180" t="s">
        <v>168</v>
      </c>
      <c r="D18" s="180" t="s">
        <v>168</v>
      </c>
      <c r="E18" s="322" t="s">
        <v>148</v>
      </c>
      <c r="F18" s="138" t="s">
        <v>148</v>
      </c>
      <c r="G18" s="138" t="s">
        <v>149</v>
      </c>
      <c r="H18" s="138" t="s">
        <v>149</v>
      </c>
      <c r="I18" s="138" t="s">
        <v>149</v>
      </c>
      <c r="J18" s="138" t="s">
        <v>154</v>
      </c>
      <c r="K18" s="318" t="s">
        <v>168</v>
      </c>
      <c r="L18" s="297" t="s">
        <v>168</v>
      </c>
      <c r="M18" s="144" t="s">
        <v>168</v>
      </c>
    </row>
    <row r="19" spans="1:13" s="115" customFormat="1" ht="15.75">
      <c r="A19" s="143"/>
      <c r="B19" s="138"/>
      <c r="C19" s="139"/>
      <c r="D19" s="139"/>
      <c r="E19" s="322"/>
      <c r="F19" s="138"/>
      <c r="G19" s="138"/>
      <c r="H19" s="138"/>
      <c r="I19" s="138"/>
      <c r="J19" s="138"/>
      <c r="K19" s="298"/>
      <c r="L19" s="298"/>
      <c r="M19" s="144"/>
    </row>
    <row r="20" spans="1:13" s="115" customFormat="1" ht="15.75">
      <c r="A20" s="142">
        <v>1</v>
      </c>
      <c r="B20" s="140" t="s">
        <v>165</v>
      </c>
      <c r="C20" s="146">
        <v>97.5</v>
      </c>
      <c r="D20" s="181">
        <f>F20/C20</f>
        <v>5.353641025641026</v>
      </c>
      <c r="E20" s="181">
        <f>F20</f>
        <v>521.98</v>
      </c>
      <c r="F20" s="146">
        <v>521.98</v>
      </c>
      <c r="G20" s="146"/>
      <c r="H20" s="146"/>
      <c r="I20" s="146"/>
      <c r="J20" s="146"/>
      <c r="K20" s="302">
        <v>0</v>
      </c>
      <c r="L20" s="302">
        <v>99.68</v>
      </c>
      <c r="M20" s="147">
        <v>19.11</v>
      </c>
    </row>
    <row r="21" spans="1:13" s="115" customFormat="1" ht="15.75">
      <c r="A21" s="142"/>
      <c r="B21" s="140"/>
      <c r="C21" s="140"/>
      <c r="D21" s="140"/>
      <c r="E21" s="140"/>
      <c r="F21" s="146"/>
      <c r="G21" s="146"/>
      <c r="H21" s="146"/>
      <c r="I21" s="146"/>
      <c r="J21" s="146"/>
      <c r="K21" s="302"/>
      <c r="L21" s="302"/>
      <c r="M21" s="147"/>
    </row>
    <row r="22" spans="1:13" s="115" customFormat="1" ht="15.75">
      <c r="A22" s="142">
        <v>2</v>
      </c>
      <c r="B22" s="140" t="s">
        <v>216</v>
      </c>
      <c r="C22" s="181">
        <v>21</v>
      </c>
      <c r="D22" s="181">
        <f>F22/C22</f>
        <v>5.80095238095238</v>
      </c>
      <c r="E22" s="181">
        <f>F22</f>
        <v>121.82</v>
      </c>
      <c r="F22" s="146">
        <v>121.82</v>
      </c>
      <c r="G22" s="146"/>
      <c r="H22" s="146"/>
      <c r="I22" s="146"/>
      <c r="J22" s="146"/>
      <c r="K22" s="302">
        <v>0</v>
      </c>
      <c r="L22" s="302">
        <v>20.84</v>
      </c>
      <c r="M22" s="147">
        <v>11.65</v>
      </c>
    </row>
    <row r="23" spans="1:13" s="115" customFormat="1" ht="15.75">
      <c r="A23" s="142"/>
      <c r="B23" s="140"/>
      <c r="C23" s="140"/>
      <c r="D23" s="140"/>
      <c r="E23" s="140"/>
      <c r="F23" s="146"/>
      <c r="G23" s="146"/>
      <c r="H23" s="146"/>
      <c r="I23" s="146"/>
      <c r="J23" s="146"/>
      <c r="K23" s="302"/>
      <c r="L23" s="302"/>
      <c r="M23" s="147"/>
    </row>
    <row r="24" spans="1:13" s="115" customFormat="1" ht="15.75">
      <c r="A24" s="142">
        <v>3</v>
      </c>
      <c r="B24" s="140" t="s">
        <v>199</v>
      </c>
      <c r="C24" s="181">
        <v>254.39</v>
      </c>
      <c r="D24" s="181">
        <f>F24/C24</f>
        <v>5.0512991862887695</v>
      </c>
      <c r="E24" s="181">
        <f>F24</f>
        <v>1285</v>
      </c>
      <c r="F24" s="146">
        <v>1285</v>
      </c>
      <c r="G24" s="146"/>
      <c r="H24" s="146"/>
      <c r="I24" s="146"/>
      <c r="J24" s="146"/>
      <c r="K24" s="302">
        <v>0</v>
      </c>
      <c r="L24" s="302">
        <v>201.46</v>
      </c>
      <c r="M24" s="147">
        <v>10.7</v>
      </c>
    </row>
    <row r="25" spans="1:13" s="115" customFormat="1" ht="15.75">
      <c r="A25" s="142"/>
      <c r="B25" s="140"/>
      <c r="C25" s="140"/>
      <c r="D25" s="140"/>
      <c r="E25" s="140"/>
      <c r="F25" s="146"/>
      <c r="G25" s="146"/>
      <c r="H25" s="146"/>
      <c r="I25" s="146"/>
      <c r="J25" s="146"/>
      <c r="K25" s="302"/>
      <c r="L25" s="302"/>
      <c r="M25" s="147"/>
    </row>
    <row r="26" spans="1:13" s="115" customFormat="1" ht="15.75">
      <c r="A26" s="142">
        <v>4</v>
      </c>
      <c r="B26" s="140" t="s">
        <v>200</v>
      </c>
      <c r="C26" s="181">
        <v>68.88</v>
      </c>
      <c r="D26" s="181">
        <f>F26/C26</f>
        <v>5.079703832752613</v>
      </c>
      <c r="E26" s="181">
        <f>F26</f>
        <v>349.89</v>
      </c>
      <c r="F26" s="146">
        <v>349.89</v>
      </c>
      <c r="G26" s="146"/>
      <c r="H26" s="146"/>
      <c r="I26" s="146"/>
      <c r="J26" s="146"/>
      <c r="K26" s="302">
        <v>0</v>
      </c>
      <c r="L26" s="302">
        <v>68.25</v>
      </c>
      <c r="M26" s="147">
        <v>5.3</v>
      </c>
    </row>
    <row r="27" spans="1:13" s="115" customFormat="1" ht="15.75">
      <c r="A27" s="142"/>
      <c r="B27" s="140"/>
      <c r="C27" s="140"/>
      <c r="D27" s="140"/>
      <c r="E27" s="140"/>
      <c r="F27" s="146"/>
      <c r="G27" s="146"/>
      <c r="H27" s="146"/>
      <c r="I27" s="146"/>
      <c r="J27" s="146"/>
      <c r="K27" s="302"/>
      <c r="L27" s="302"/>
      <c r="M27" s="147"/>
    </row>
    <row r="28" spans="1:13" s="115" customFormat="1" ht="15.75">
      <c r="A28" s="142">
        <v>5</v>
      </c>
      <c r="B28" s="140" t="s">
        <v>201</v>
      </c>
      <c r="C28" s="181">
        <v>36.5</v>
      </c>
      <c r="D28" s="181">
        <f>F28/C28</f>
        <v>5.79068493150685</v>
      </c>
      <c r="E28" s="181">
        <f>F28</f>
        <v>211.36</v>
      </c>
      <c r="F28" s="146">
        <v>211.36</v>
      </c>
      <c r="G28" s="146"/>
      <c r="H28" s="146"/>
      <c r="I28" s="146"/>
      <c r="J28" s="146"/>
      <c r="K28" s="302">
        <v>0</v>
      </c>
      <c r="L28" s="302">
        <v>37.89</v>
      </c>
      <c r="M28" s="147">
        <v>13.97</v>
      </c>
    </row>
    <row r="29" spans="1:13" s="115" customFormat="1" ht="15.75">
      <c r="A29" s="142"/>
      <c r="B29" s="140"/>
      <c r="C29" s="181"/>
      <c r="D29" s="181"/>
      <c r="E29" s="181"/>
      <c r="F29" s="146"/>
      <c r="G29" s="146"/>
      <c r="H29" s="146"/>
      <c r="I29" s="146"/>
      <c r="J29" s="146"/>
      <c r="K29" s="302"/>
      <c r="L29" s="302"/>
      <c r="M29" s="147"/>
    </row>
    <row r="30" spans="1:13" s="115" customFormat="1" ht="15.75">
      <c r="A30" s="142">
        <v>6</v>
      </c>
      <c r="B30" s="140" t="s">
        <v>170</v>
      </c>
      <c r="C30" s="181">
        <v>251.76</v>
      </c>
      <c r="D30" s="181">
        <f aca="true" t="shared" si="0" ref="D30:D40">F30/C30</f>
        <v>4.519701302828091</v>
      </c>
      <c r="E30" s="181">
        <f>(C30-114)*D30</f>
        <v>622.6340514775977</v>
      </c>
      <c r="F30" s="146">
        <v>1137.88</v>
      </c>
      <c r="G30" s="146"/>
      <c r="H30" s="146"/>
      <c r="I30" s="146"/>
      <c r="J30" s="146"/>
      <c r="K30" s="302">
        <f>114*2</f>
        <v>228</v>
      </c>
      <c r="L30" s="302">
        <v>256</v>
      </c>
      <c r="M30" s="147">
        <v>8.6</v>
      </c>
    </row>
    <row r="31" spans="1:13" s="115" customFormat="1" ht="15.75">
      <c r="A31" s="142"/>
      <c r="B31" s="140"/>
      <c r="C31" s="181"/>
      <c r="D31" s="181"/>
      <c r="E31" s="181"/>
      <c r="F31" s="146"/>
      <c r="G31" s="146"/>
      <c r="H31" s="146"/>
      <c r="I31" s="146"/>
      <c r="J31" s="146"/>
      <c r="K31" s="302"/>
      <c r="L31" s="302"/>
      <c r="M31" s="147"/>
    </row>
    <row r="32" spans="1:13" s="115" customFormat="1" ht="15.75">
      <c r="A32" s="142">
        <v>7</v>
      </c>
      <c r="B32" s="140" t="s">
        <v>202</v>
      </c>
      <c r="C32" s="181">
        <v>59.93</v>
      </c>
      <c r="D32" s="181">
        <f t="shared" si="0"/>
        <v>3.1992324378441515</v>
      </c>
      <c r="E32" s="181">
        <v>0</v>
      </c>
      <c r="F32" s="146">
        <v>191.73</v>
      </c>
      <c r="G32" s="146"/>
      <c r="H32" s="146"/>
      <c r="I32" s="146"/>
      <c r="J32" s="146"/>
      <c r="K32" s="302">
        <f>C32*2</f>
        <v>119.86</v>
      </c>
      <c r="L32" s="302">
        <v>60.38</v>
      </c>
      <c r="M32" s="147">
        <v>0</v>
      </c>
    </row>
    <row r="33" spans="1:13" s="115" customFormat="1" ht="15.75">
      <c r="A33" s="142"/>
      <c r="B33" s="140"/>
      <c r="C33" s="181"/>
      <c r="D33" s="181"/>
      <c r="E33" s="181"/>
      <c r="F33" s="146"/>
      <c r="G33" s="146"/>
      <c r="H33" s="146"/>
      <c r="I33" s="146"/>
      <c r="J33" s="146"/>
      <c r="K33" s="302"/>
      <c r="L33" s="302"/>
      <c r="M33" s="147"/>
    </row>
    <row r="34" spans="1:13" s="115" customFormat="1" ht="15.75">
      <c r="A34" s="142">
        <v>8</v>
      </c>
      <c r="B34" s="140" t="s">
        <v>203</v>
      </c>
      <c r="C34" s="181">
        <v>61.5</v>
      </c>
      <c r="D34" s="181">
        <f t="shared" si="0"/>
        <v>6.020162601626017</v>
      </c>
      <c r="E34" s="181">
        <v>0</v>
      </c>
      <c r="F34" s="146">
        <v>370.24</v>
      </c>
      <c r="G34" s="146"/>
      <c r="H34" s="146"/>
      <c r="I34" s="146"/>
      <c r="J34" s="146"/>
      <c r="K34" s="302">
        <f>L34+C34</f>
        <v>118.92</v>
      </c>
      <c r="L34" s="302">
        <v>57.42</v>
      </c>
      <c r="M34" s="147">
        <v>12</v>
      </c>
    </row>
    <row r="35" spans="1:13" s="115" customFormat="1" ht="15.75">
      <c r="A35" s="142"/>
      <c r="B35" s="140"/>
      <c r="C35" s="181"/>
      <c r="D35" s="181"/>
      <c r="E35" s="181"/>
      <c r="F35" s="146"/>
      <c r="G35" s="146"/>
      <c r="H35" s="146"/>
      <c r="I35" s="146"/>
      <c r="J35" s="146"/>
      <c r="K35" s="302"/>
      <c r="L35" s="302"/>
      <c r="M35" s="147"/>
    </row>
    <row r="36" spans="1:13" s="115" customFormat="1" ht="15.75">
      <c r="A36" s="142">
        <v>9</v>
      </c>
      <c r="B36" s="140" t="s">
        <v>204</v>
      </c>
      <c r="C36" s="181">
        <f>59.94+65</f>
        <v>124.94</v>
      </c>
      <c r="D36" s="181">
        <f t="shared" si="0"/>
        <v>8.400032015367376</v>
      </c>
      <c r="E36" s="181">
        <v>0</v>
      </c>
      <c r="F36" s="146">
        <v>1049.5</v>
      </c>
      <c r="G36" s="146"/>
      <c r="H36" s="146"/>
      <c r="I36" s="146"/>
      <c r="J36" s="146"/>
      <c r="K36" s="302">
        <f>C36*4</f>
        <v>499.76</v>
      </c>
      <c r="L36" s="302">
        <f>C36*2</f>
        <v>249.88</v>
      </c>
      <c r="M36" s="147">
        <v>16.8</v>
      </c>
    </row>
    <row r="37" spans="1:13" s="115" customFormat="1" ht="15.75">
      <c r="A37" s="142"/>
      <c r="B37" s="140"/>
      <c r="C37" s="181"/>
      <c r="D37" s="181"/>
      <c r="E37" s="181"/>
      <c r="F37" s="146"/>
      <c r="G37" s="146"/>
      <c r="H37" s="146"/>
      <c r="I37" s="146"/>
      <c r="J37" s="146"/>
      <c r="K37" s="302"/>
      <c r="L37" s="302"/>
      <c r="M37" s="147"/>
    </row>
    <row r="38" spans="1:13" s="115" customFormat="1" ht="15.75">
      <c r="A38" s="142">
        <v>10</v>
      </c>
      <c r="B38" s="140" t="s">
        <v>205</v>
      </c>
      <c r="C38" s="181">
        <v>27.95</v>
      </c>
      <c r="D38" s="181">
        <f t="shared" si="0"/>
        <v>5.699463327370305</v>
      </c>
      <c r="E38" s="181">
        <v>0</v>
      </c>
      <c r="F38" s="146">
        <v>159.3</v>
      </c>
      <c r="G38" s="146"/>
      <c r="H38" s="146"/>
      <c r="I38" s="146"/>
      <c r="J38" s="146"/>
      <c r="K38" s="302">
        <f>C38*2</f>
        <v>55.9</v>
      </c>
      <c r="L38" s="302">
        <v>28.21</v>
      </c>
      <c r="M38" s="147">
        <v>11.4</v>
      </c>
    </row>
    <row r="39" spans="1:13" s="115" customFormat="1" ht="15.75">
      <c r="A39" s="142"/>
      <c r="B39" s="140"/>
      <c r="C39" s="140"/>
      <c r="D39" s="181"/>
      <c r="E39" s="181"/>
      <c r="F39" s="146"/>
      <c r="G39" s="146"/>
      <c r="H39" s="146"/>
      <c r="I39" s="146"/>
      <c r="J39" s="146"/>
      <c r="K39" s="302"/>
      <c r="L39" s="302"/>
      <c r="M39" s="147"/>
    </row>
    <row r="40" spans="1:13" s="115" customFormat="1" ht="15.75">
      <c r="A40" s="142">
        <v>11</v>
      </c>
      <c r="B40" s="140" t="s">
        <v>215</v>
      </c>
      <c r="C40" s="181">
        <v>112.5</v>
      </c>
      <c r="D40" s="181">
        <f t="shared" si="0"/>
        <v>6.399111111111111</v>
      </c>
      <c r="E40" s="181">
        <v>0</v>
      </c>
      <c r="F40" s="146">
        <v>719.9</v>
      </c>
      <c r="G40" s="146"/>
      <c r="H40" s="146"/>
      <c r="I40" s="146"/>
      <c r="J40" s="146"/>
      <c r="K40" s="302">
        <f>C40+20</f>
        <v>132.5</v>
      </c>
      <c r="L40" s="302">
        <v>225.6</v>
      </c>
      <c r="M40" s="147">
        <v>12.82</v>
      </c>
    </row>
    <row r="41" spans="1:13" s="115" customFormat="1" ht="15.75">
      <c r="A41" s="142"/>
      <c r="B41" s="140"/>
      <c r="C41" s="181"/>
      <c r="D41" s="181"/>
      <c r="E41" s="181"/>
      <c r="F41" s="146"/>
      <c r="G41" s="146"/>
      <c r="H41" s="146"/>
      <c r="I41" s="146"/>
      <c r="J41" s="146"/>
      <c r="K41" s="302"/>
      <c r="L41" s="302"/>
      <c r="M41" s="147"/>
    </row>
    <row r="42" spans="1:13" s="115" customFormat="1" ht="15.75">
      <c r="A42" s="142"/>
      <c r="B42" s="140"/>
      <c r="C42" s="140"/>
      <c r="D42" s="140"/>
      <c r="E42" s="140"/>
      <c r="F42" s="146"/>
      <c r="G42" s="146"/>
      <c r="H42" s="146"/>
      <c r="I42" s="146"/>
      <c r="J42" s="146"/>
      <c r="K42" s="302"/>
      <c r="L42" s="302"/>
      <c r="M42" s="147"/>
    </row>
    <row r="43" spans="1:13" s="185" customFormat="1" ht="15.75">
      <c r="A43" s="327"/>
      <c r="B43" s="328" t="s">
        <v>38</v>
      </c>
      <c r="C43" s="329">
        <f>SUM(C19:C42)</f>
        <v>1116.85</v>
      </c>
      <c r="D43" s="329">
        <v>0</v>
      </c>
      <c r="E43" s="330">
        <f aca="true" t="shared" si="1" ref="E43:M43">SUM(E19:E42)</f>
        <v>3112.6840514775977</v>
      </c>
      <c r="F43" s="330">
        <f t="shared" si="1"/>
        <v>6118.6</v>
      </c>
      <c r="G43" s="330">
        <f t="shared" si="1"/>
        <v>0</v>
      </c>
      <c r="H43" s="330">
        <f t="shared" si="1"/>
        <v>0</v>
      </c>
      <c r="I43" s="330">
        <f t="shared" si="1"/>
        <v>0</v>
      </c>
      <c r="J43" s="330">
        <f t="shared" si="1"/>
        <v>0</v>
      </c>
      <c r="K43" s="330">
        <f t="shared" si="1"/>
        <v>1154.94</v>
      </c>
      <c r="L43" s="330">
        <f t="shared" si="1"/>
        <v>1305.61</v>
      </c>
      <c r="M43" s="331">
        <f t="shared" si="1"/>
        <v>122.35</v>
      </c>
    </row>
    <row r="44" spans="1:13" s="115" customFormat="1" ht="16.5" thickBot="1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303"/>
      <c r="L44" s="303"/>
      <c r="M44" s="155"/>
    </row>
    <row r="45" spans="1:15" s="115" customFormat="1" ht="16.5" thickBot="1">
      <c r="A45" s="485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7"/>
      <c r="O45" s="325"/>
    </row>
    <row r="46" spans="1:13" s="115" customFormat="1" ht="15.75">
      <c r="A46" s="116"/>
      <c r="B46" s="117"/>
      <c r="C46" s="119"/>
      <c r="D46" s="119"/>
      <c r="E46" s="321"/>
      <c r="F46" s="117"/>
      <c r="G46" s="117"/>
      <c r="H46" s="117"/>
      <c r="I46" s="117"/>
      <c r="J46" s="117"/>
      <c r="K46" s="316"/>
      <c r="L46" s="296"/>
      <c r="M46" s="118"/>
    </row>
    <row r="47" spans="1:13" s="115" customFormat="1" ht="15.75">
      <c r="A47" s="308" t="s">
        <v>221</v>
      </c>
      <c r="B47" s="117"/>
      <c r="C47" s="119"/>
      <c r="D47" s="119"/>
      <c r="E47" s="321"/>
      <c r="F47" s="117"/>
      <c r="G47" s="117"/>
      <c r="H47" s="117"/>
      <c r="I47" s="117"/>
      <c r="J47" s="117"/>
      <c r="K47" s="316"/>
      <c r="L47" s="296"/>
      <c r="M47" s="118"/>
    </row>
    <row r="48" spans="1:13" s="115" customFormat="1" ht="15.75">
      <c r="A48" s="308" t="s">
        <v>222</v>
      </c>
      <c r="B48" s="117"/>
      <c r="C48" s="119"/>
      <c r="D48" s="119"/>
      <c r="E48" s="321"/>
      <c r="F48" s="117"/>
      <c r="G48" s="117"/>
      <c r="H48" s="117"/>
      <c r="I48" s="117"/>
      <c r="J48" s="117"/>
      <c r="K48" s="316"/>
      <c r="L48" s="296"/>
      <c r="M48" s="118"/>
    </row>
    <row r="49" spans="1:13" s="115" customFormat="1" ht="15.75">
      <c r="A49" s="308"/>
      <c r="B49" s="307"/>
      <c r="C49" s="307"/>
      <c r="D49" s="307"/>
      <c r="E49" s="321"/>
      <c r="F49" s="307"/>
      <c r="G49" s="307"/>
      <c r="H49" s="307"/>
      <c r="I49" s="307"/>
      <c r="J49" s="307"/>
      <c r="K49" s="316"/>
      <c r="L49" s="326"/>
      <c r="M49" s="309"/>
    </row>
    <row r="50" spans="1:13" s="115" customFormat="1" ht="15.75">
      <c r="A50" s="335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26"/>
      <c r="M50" s="336"/>
    </row>
    <row r="51" spans="1:13" s="115" customFormat="1" ht="15.75">
      <c r="A51" s="308"/>
      <c r="B51" s="307"/>
      <c r="C51" s="307"/>
      <c r="D51" s="307"/>
      <c r="E51" s="321"/>
      <c r="F51" s="307"/>
      <c r="G51" s="307"/>
      <c r="H51" s="307"/>
      <c r="I51" s="307"/>
      <c r="J51" s="307"/>
      <c r="K51" s="316"/>
      <c r="L51" s="307"/>
      <c r="M51" s="309"/>
    </row>
    <row r="52" spans="1:13" s="115" customFormat="1" ht="15.75">
      <c r="A52" s="116" t="str">
        <f>'PLANILHA ORÇAMENTÁRIA'!B91</f>
        <v>XXXXXXXXXXXX</v>
      </c>
      <c r="B52" s="117"/>
      <c r="C52" s="117" t="str">
        <f>'PLANILHA ORÇAMENTÁRIA'!E91</f>
        <v>CREAMG NºXXXXXXXX</v>
      </c>
      <c r="G52" s="117"/>
      <c r="H52" s="117"/>
      <c r="I52" s="117"/>
      <c r="J52" s="117"/>
      <c r="K52" s="316" t="str">
        <f>'PLANILHA ORÇAMENTÁRIA'!B96</f>
        <v>XXXXXXXXXXXXXXX</v>
      </c>
      <c r="L52" s="296"/>
      <c r="M52" s="118"/>
    </row>
    <row r="53" spans="1:13" s="115" customFormat="1" ht="15.75">
      <c r="A53" s="116" t="str">
        <f>'PLANILHA ORÇAMENTÁRIA'!B92</f>
        <v>R. T. Empresa licitante</v>
      </c>
      <c r="B53" s="117"/>
      <c r="C53" s="119"/>
      <c r="D53" s="119"/>
      <c r="E53" s="321"/>
      <c r="F53" s="117"/>
      <c r="G53" s="117"/>
      <c r="H53" s="117"/>
      <c r="I53" s="117"/>
      <c r="J53" s="117"/>
      <c r="K53" s="316" t="str">
        <f>'PLANILHA ORÇAMENTÁRIA'!B97</f>
        <v>Representante legal da empresa licitante</v>
      </c>
      <c r="L53" s="296"/>
      <c r="M53" s="118"/>
    </row>
    <row r="54" spans="1:13" s="115" customFormat="1" ht="16.5" thickBot="1">
      <c r="A54" s="122"/>
      <c r="B54" s="131"/>
      <c r="C54" s="131"/>
      <c r="D54" s="131"/>
      <c r="E54" s="320"/>
      <c r="F54" s="131"/>
      <c r="G54" s="131"/>
      <c r="H54" s="131"/>
      <c r="I54" s="131"/>
      <c r="J54" s="131"/>
      <c r="K54" s="317"/>
      <c r="L54" s="295"/>
      <c r="M54" s="132"/>
    </row>
    <row r="55" spans="1:13" s="115" customFormat="1" ht="15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s="115" customFormat="1" ht="15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</row>
  </sheetData>
  <sheetProtection/>
  <mergeCells count="13">
    <mergeCell ref="A8:M8"/>
    <mergeCell ref="A2:M2"/>
    <mergeCell ref="A3:M3"/>
    <mergeCell ref="A4:M4"/>
    <mergeCell ref="A10:G10"/>
    <mergeCell ref="H10:M10"/>
    <mergeCell ref="A5:M5"/>
    <mergeCell ref="A45:M45"/>
    <mergeCell ref="G15:J15"/>
    <mergeCell ref="A11:G11"/>
    <mergeCell ref="H11:M11"/>
    <mergeCell ref="C15:D15"/>
    <mergeCell ref="C14:M14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USER-PC</cp:lastModifiedBy>
  <cp:lastPrinted>2019-04-06T10:53:22Z</cp:lastPrinted>
  <dcterms:created xsi:type="dcterms:W3CDTF">2006-09-22T13:55:22Z</dcterms:created>
  <dcterms:modified xsi:type="dcterms:W3CDTF">2019-12-16T15:44:33Z</dcterms:modified>
  <cp:category/>
  <cp:version/>
  <cp:contentType/>
  <cp:contentStatus/>
</cp:coreProperties>
</file>